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tabRatio="790" activeTab="0"/>
  </bookViews>
  <sheets>
    <sheet name="REPORTS" sheetId="1" r:id="rId1"/>
    <sheet name="MAIN" sheetId="2" r:id="rId2"/>
    <sheet name="K" sheetId="3" state="hidden" r:id="rId3"/>
    <sheet name="R (2)" sheetId="4" state="hidden" r:id="rId4"/>
    <sheet name="R" sheetId="5" state="hidden" r:id="rId5"/>
    <sheet name="1" sheetId="6" r:id="rId6"/>
    <sheet name="2" sheetId="7" r:id="rId7"/>
    <sheet name="3" sheetId="8" r:id="rId8"/>
    <sheet name="4" sheetId="9" r:id="rId9"/>
    <sheet name="5" sheetId="10" r:id="rId10"/>
    <sheet name="6" sheetId="11" r:id="rId11"/>
    <sheet name="7" sheetId="12" r:id="rId12"/>
    <sheet name="8" sheetId="13" r:id="rId13"/>
    <sheet name="9" sheetId="14" r:id="rId14"/>
    <sheet name="10" sheetId="15" r:id="rId15"/>
    <sheet name="11" sheetId="16" r:id="rId16"/>
    <sheet name="12" sheetId="17" r:id="rId17"/>
    <sheet name="13" sheetId="18" r:id="rId18"/>
    <sheet name="14" sheetId="19" r:id="rId19"/>
    <sheet name="15" sheetId="20" r:id="rId20"/>
  </sheets>
  <externalReferences>
    <externalReference r:id="rId23"/>
    <externalReference r:id="rId24"/>
  </externalReferences>
  <definedNames>
    <definedName name="DESIGNATIONDATA">#REF!</definedName>
    <definedName name="GBHSALIYA">#REF!</definedName>
    <definedName name="GPF_Ashok" localSheetId="19">'[2]GPF'!#REF!</definedName>
    <definedName name="GPF_Ashok">'[2]GPF'!#REF!</definedName>
    <definedName name="_xlnm.Print_Area" localSheetId="5">'1'!$A$1:$AJ$47</definedName>
    <definedName name="_xlnm.Print_Area" localSheetId="14">'10'!$A$1:$K$30</definedName>
    <definedName name="_xlnm.Print_Area" localSheetId="15">'11'!$A$1:$K$39</definedName>
    <definedName name="_xlnm.Print_Area" localSheetId="16">'12'!$A$1:$S$23</definedName>
    <definedName name="_xlnm.Print_Area" localSheetId="17">'13'!$A$1:$I$36</definedName>
    <definedName name="_xlnm.Print_Area" localSheetId="18">'14'!$A$1:$O$22</definedName>
    <definedName name="_xlnm.Print_Area" localSheetId="19">'15'!$A$1:$I$31</definedName>
    <definedName name="_xlnm.Print_Area" localSheetId="6">'2'!$A$1:$AI$49</definedName>
    <definedName name="_xlnm.Print_Area" localSheetId="7">'3'!$A$1:$I$32</definedName>
    <definedName name="_xlnm.Print_Area" localSheetId="8">'4'!$A$1:$I$32</definedName>
    <definedName name="_xlnm.Print_Area" localSheetId="9">'5'!$A$1:$I$32</definedName>
    <definedName name="_xlnm.Print_Area" localSheetId="10">'6'!$A$1:$K$33</definedName>
    <definedName name="_xlnm.Print_Area" localSheetId="11">'7'!$A$1:$J$30</definedName>
    <definedName name="_xlnm.Print_Area" localSheetId="12">'8'!$A$1:$K$30</definedName>
    <definedName name="_xlnm.Print_Area" localSheetId="13">'9'!$A$1:$J$30</definedName>
    <definedName name="_xlnm.Print_Area" localSheetId="1">'MAIN'!$A$1:$AW$33</definedName>
  </definedNames>
  <calcPr fullCalcOnLoad="1"/>
</workbook>
</file>

<file path=xl/comments4.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comments5.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<sst xmlns="http://schemas.openxmlformats.org/spreadsheetml/2006/main" count="1394" uniqueCount="624">
  <si>
    <t xml:space="preserve">Designation </t>
  </si>
  <si>
    <t xml:space="preserve">Grade </t>
  </si>
  <si>
    <t>Pay</t>
  </si>
  <si>
    <t>D.A</t>
  </si>
  <si>
    <t>HRA</t>
  </si>
  <si>
    <t>CCA</t>
  </si>
  <si>
    <t xml:space="preserve">GPF </t>
  </si>
  <si>
    <t>GPF Loan</t>
  </si>
  <si>
    <t>APGLI</t>
  </si>
  <si>
    <t>APGLI Loan</t>
  </si>
  <si>
    <t>GIS</t>
  </si>
  <si>
    <t>Prof Tax</t>
  </si>
  <si>
    <t>House Rent</t>
  </si>
  <si>
    <t>Festival Advance</t>
  </si>
  <si>
    <t>Edu. Adv</t>
  </si>
  <si>
    <t>H.B.A</t>
  </si>
  <si>
    <t xml:space="preserve">HBA Interest </t>
  </si>
  <si>
    <t xml:space="preserve">C/M/C Cycle </t>
  </si>
  <si>
    <t xml:space="preserve">Income Tax </t>
  </si>
  <si>
    <t>IV Class GPF</t>
  </si>
  <si>
    <t>Name of the Bank</t>
  </si>
  <si>
    <t xml:space="preserve">Name &amp; Designation </t>
  </si>
  <si>
    <t>Employee No</t>
  </si>
  <si>
    <t>Grade &amp; Pay</t>
  </si>
  <si>
    <t>P.P</t>
  </si>
  <si>
    <t xml:space="preserve">Spl Pay </t>
  </si>
  <si>
    <t>Total</t>
  </si>
  <si>
    <t xml:space="preserve">H.B.A Interest </t>
  </si>
  <si>
    <t>I.Tax</t>
  </si>
  <si>
    <t>E.W.F Rec</t>
  </si>
  <si>
    <t>IV Class GPF Loan</t>
  </si>
  <si>
    <t xml:space="preserve">Net Payable Amount </t>
  </si>
  <si>
    <t xml:space="preserve">Remarks </t>
  </si>
  <si>
    <t>=</t>
  </si>
  <si>
    <t>(APTC Form - 47)</t>
  </si>
  <si>
    <t xml:space="preserve">Date </t>
  </si>
  <si>
    <t xml:space="preserve">For Treasury Use only </t>
  </si>
  <si>
    <t xml:space="preserve">(Budget Allotment for the year) </t>
  </si>
  <si>
    <t>(Rs)</t>
  </si>
  <si>
    <t>…………………..</t>
  </si>
  <si>
    <t xml:space="preserve">PAO Code </t>
  </si>
  <si>
    <t>Trans I.D</t>
  </si>
  <si>
    <t>(The Total expenditure including this bill</t>
  </si>
  <si>
    <t>…………………….</t>
  </si>
  <si>
    <t>(Balance)</t>
  </si>
  <si>
    <t>……………………</t>
  </si>
  <si>
    <t xml:space="preserve">Bank Code </t>
  </si>
  <si>
    <t xml:space="preserve">District </t>
  </si>
  <si>
    <t xml:space="preserve">Hyderabad </t>
  </si>
  <si>
    <t xml:space="preserve">DDO Office Name </t>
  </si>
  <si>
    <t xml:space="preserve">Bank Name </t>
  </si>
  <si>
    <t xml:space="preserve">Head of Account </t>
  </si>
  <si>
    <t xml:space="preserve">Permanent / Temporary </t>
  </si>
  <si>
    <t>Deductions</t>
  </si>
  <si>
    <t xml:space="preserve">Amount </t>
  </si>
  <si>
    <t>Major Head</t>
  </si>
  <si>
    <t>General Education</t>
  </si>
  <si>
    <t>Rs</t>
  </si>
  <si>
    <t xml:space="preserve">Sub Major </t>
  </si>
  <si>
    <t xml:space="preserve">Minor Head </t>
  </si>
  <si>
    <t>Sl. No</t>
  </si>
  <si>
    <t xml:space="preserve">Group Sub Head </t>
  </si>
  <si>
    <t>-</t>
  </si>
  <si>
    <t>Sub Head</t>
  </si>
  <si>
    <t xml:space="preserve">Detailed Head </t>
  </si>
  <si>
    <t xml:space="preserve">Salaries </t>
  </si>
  <si>
    <t>Non - Plan</t>
  </si>
  <si>
    <t>N</t>
  </si>
  <si>
    <t xml:space="preserve">Voted </t>
  </si>
  <si>
    <t>V</t>
  </si>
  <si>
    <t>Contigency Fund M/H/ Service MH</t>
  </si>
  <si>
    <t>O11</t>
  </si>
  <si>
    <t>Pay + Spl Pay+P.P</t>
  </si>
  <si>
    <t>O12</t>
  </si>
  <si>
    <t>O13</t>
  </si>
  <si>
    <t>O16</t>
  </si>
  <si>
    <t>O15</t>
  </si>
  <si>
    <t>Income Tax</t>
  </si>
  <si>
    <t>Gross Amount</t>
  </si>
  <si>
    <t>FOR USE IN TREASURY/ PAY &amp; ACCOUNTS OFFICE ONLY</t>
  </si>
  <si>
    <t>1. Rs………………… by transfer credit to the S.B. Account of the Employees (As per Annexure - I)</t>
  </si>
  <si>
    <t>(For use in A.G's Office)</t>
  </si>
  <si>
    <t xml:space="preserve">Treasury Officer / Pay &amp; Accounts Officer </t>
  </si>
  <si>
    <t>GPF 
Account No</t>
  </si>
  <si>
    <t xml:space="preserve">Subscription </t>
  </si>
  <si>
    <t>Loan</t>
  </si>
  <si>
    <t>GROUP INSURANCE PREMIUM CUM LOAN SCHEDULE</t>
  </si>
  <si>
    <t>Group</t>
  </si>
  <si>
    <t>Subscription</t>
  </si>
  <si>
    <t>A N N E X U R E - I</t>
  </si>
  <si>
    <t>PAPER TOKEN</t>
  </si>
  <si>
    <t>(FOR PAO ONLY)</t>
  </si>
  <si>
    <t>Trans ID</t>
  </si>
  <si>
    <t>Bank Branch Code</t>
  </si>
  <si>
    <t>HEAD OF ACCOUNT</t>
  </si>
  <si>
    <t>MAJOR HEAD</t>
  </si>
  <si>
    <t>SUB M HEAD</t>
  </si>
  <si>
    <t>MINOR HEAD</t>
  </si>
  <si>
    <t>GROUP SH</t>
  </si>
  <si>
    <t>O4</t>
  </si>
  <si>
    <t>O1O</t>
  </si>
  <si>
    <t>SUB HEAD</t>
  </si>
  <si>
    <t>DETAIL HEAD</t>
  </si>
  <si>
    <t>SUB DET HEAD</t>
  </si>
  <si>
    <t>NON PLAN = N</t>
  </si>
  <si>
    <t>CHARGE = C</t>
  </si>
  <si>
    <t>CONT FUND</t>
  </si>
  <si>
    <t>PLAN = P</t>
  </si>
  <si>
    <t>VOTED = V</t>
  </si>
  <si>
    <t>MH SER M HEAD</t>
  </si>
  <si>
    <t>DEDUCTIONS</t>
  </si>
  <si>
    <t xml:space="preserve">Specimen Signatre of Messanger </t>
  </si>
  <si>
    <t>Office Sub</t>
  </si>
  <si>
    <t xml:space="preserve">ATTESTED </t>
  </si>
  <si>
    <t xml:space="preserve">DDO SIGNATURE </t>
  </si>
  <si>
    <t xml:space="preserve">SUPERINTENDENT 
SIGNATURE </t>
  </si>
  <si>
    <t>Designation</t>
  </si>
  <si>
    <t>Scale of Pay</t>
  </si>
  <si>
    <t>Sl No.</t>
  </si>
  <si>
    <t>Name of the Teacher</t>
  </si>
  <si>
    <t>PERSONAL DETAILS</t>
  </si>
  <si>
    <t>Date of Birth</t>
  </si>
  <si>
    <t>Date of First Appointment</t>
  </si>
  <si>
    <t>Date of Joining in the Present Cadre</t>
  </si>
  <si>
    <t>Date of Joining in the Present School</t>
  </si>
  <si>
    <t>Qualification</t>
  </si>
  <si>
    <t>Academic</t>
  </si>
  <si>
    <t>Professional</t>
  </si>
  <si>
    <t>Increment Month</t>
  </si>
  <si>
    <t>GPF Number</t>
  </si>
  <si>
    <t>APGLI Number</t>
  </si>
  <si>
    <t>PAN Number</t>
  </si>
  <si>
    <t>Name of the Bank (ECS)</t>
  </si>
  <si>
    <t>Bank A/c No.</t>
  </si>
  <si>
    <t>SALARY DETAILS</t>
  </si>
  <si>
    <t>PAO Number</t>
  </si>
  <si>
    <t>Basic Pay</t>
  </si>
  <si>
    <t>PAY PARTICULARS</t>
  </si>
  <si>
    <t>Name of the School</t>
  </si>
  <si>
    <t>Name of the Mandal</t>
  </si>
  <si>
    <t>Name of the District</t>
  </si>
  <si>
    <t>Name of the DDO</t>
  </si>
  <si>
    <t>Designation of DDO</t>
  </si>
  <si>
    <t>DETAILS OF D.D.O</t>
  </si>
  <si>
    <t>Place of Working</t>
  </si>
  <si>
    <t>Percentate of D.A.</t>
  </si>
  <si>
    <t>D.D.O. Code</t>
  </si>
  <si>
    <t>C.C.A.</t>
  </si>
  <si>
    <t>DESIGNATION</t>
  </si>
  <si>
    <t>Deputy Educational Officer</t>
  </si>
  <si>
    <t>Deputy Inspector of Schools</t>
  </si>
  <si>
    <t>District Educational Officer</t>
  </si>
  <si>
    <t xml:space="preserve">Gazetted H.M. Gr-I </t>
  </si>
  <si>
    <t xml:space="preserve">Gazetted H.M. Gr-II </t>
  </si>
  <si>
    <t>Junior Assistant</t>
  </si>
  <si>
    <t>L.F.L. Head Master</t>
  </si>
  <si>
    <t>L.F.L. Head Mistress</t>
  </si>
  <si>
    <t>Language Pandit (Hindi)</t>
  </si>
  <si>
    <t>Language Pandit (Sanskrit)</t>
  </si>
  <si>
    <t>Language Pandit (Tamil)</t>
  </si>
  <si>
    <t>Language Pandit (Telugu)</t>
  </si>
  <si>
    <t>Language Pandit (Urdu)</t>
  </si>
  <si>
    <t>Mandal Educational Officer</t>
  </si>
  <si>
    <t>Office Subordinate</t>
  </si>
  <si>
    <t>Physical Education Teacher</t>
  </si>
  <si>
    <t>Record Assistant</t>
  </si>
  <si>
    <t>School Assistant (Bio. Sc.)</t>
  </si>
  <si>
    <t>School Assistant (English)</t>
  </si>
  <si>
    <t>School Assistant (Hindi)</t>
  </si>
  <si>
    <t>School Assistant (Maths)</t>
  </si>
  <si>
    <t>School Assistant (Phy. Edn.)</t>
  </si>
  <si>
    <t>School Assistant (Soc. Stu.)</t>
  </si>
  <si>
    <t>School Assistant (Telugu)</t>
  </si>
  <si>
    <t>School Assistant (Urdu)</t>
  </si>
  <si>
    <t>Secondary Grade Teacher</t>
  </si>
  <si>
    <t>Senior Assistant</t>
  </si>
  <si>
    <t>ACADEMIC</t>
  </si>
  <si>
    <t>S.S.C.</t>
  </si>
  <si>
    <t>Intermediate</t>
  </si>
  <si>
    <t>B.A.</t>
  </si>
  <si>
    <t>B.Com.</t>
  </si>
  <si>
    <t>B.Sc.</t>
  </si>
  <si>
    <t>M.A.</t>
  </si>
  <si>
    <t>M.Com.</t>
  </si>
  <si>
    <t>M.Sc.</t>
  </si>
  <si>
    <t>PROFESSIONAL</t>
  </si>
  <si>
    <t>T.T.C.</t>
  </si>
  <si>
    <t>D.Ed.</t>
  </si>
  <si>
    <t>S.G.B.T.</t>
  </si>
  <si>
    <t>B.Ed.</t>
  </si>
  <si>
    <t>T.P.T.</t>
  </si>
  <si>
    <t>H.P.T.</t>
  </si>
  <si>
    <t>U.P.T.</t>
  </si>
  <si>
    <t>D.P.Ed.</t>
  </si>
  <si>
    <t>B.P.Ed.</t>
  </si>
  <si>
    <t>M.Ed.</t>
  </si>
  <si>
    <t>INCREMENT MONTH</t>
  </si>
  <si>
    <t>May</t>
  </si>
  <si>
    <t>January</t>
  </si>
  <si>
    <t>February</t>
  </si>
  <si>
    <t>March</t>
  </si>
  <si>
    <t>April</t>
  </si>
  <si>
    <t>June</t>
  </si>
  <si>
    <t>July</t>
  </si>
  <si>
    <t>August</t>
  </si>
  <si>
    <t>September</t>
  </si>
  <si>
    <t>October</t>
  </si>
  <si>
    <t>November</t>
  </si>
  <si>
    <t>December</t>
  </si>
  <si>
    <t>DISTRICT</t>
  </si>
  <si>
    <t xml:space="preserve">Adilabad </t>
  </si>
  <si>
    <t xml:space="preserve">Ananthapur </t>
  </si>
  <si>
    <t xml:space="preserve">Chittoor </t>
  </si>
  <si>
    <t xml:space="preserve">East Godavari </t>
  </si>
  <si>
    <t xml:space="preserve">Guntur </t>
  </si>
  <si>
    <t xml:space="preserve">Kareemnagar </t>
  </si>
  <si>
    <t xml:space="preserve">Khammam </t>
  </si>
  <si>
    <t xml:space="preserve">Krishna </t>
  </si>
  <si>
    <t xml:space="preserve">Kurnool </t>
  </si>
  <si>
    <t xml:space="preserve">Mahboobnagar </t>
  </si>
  <si>
    <t xml:space="preserve">Medak </t>
  </si>
  <si>
    <t xml:space="preserve">Nalgonda </t>
  </si>
  <si>
    <t xml:space="preserve">Nizamabad </t>
  </si>
  <si>
    <t xml:space="preserve">Prakasham </t>
  </si>
  <si>
    <t xml:space="preserve">Ranga Reddy </t>
  </si>
  <si>
    <t xml:space="preserve">Sreekakulam </t>
  </si>
  <si>
    <t xml:space="preserve">Vishakapatnam </t>
  </si>
  <si>
    <t xml:space="preserve">Vizianagaram </t>
  </si>
  <si>
    <t xml:space="preserve">Warangal </t>
  </si>
  <si>
    <t xml:space="preserve">West Godavari </t>
  </si>
  <si>
    <t xml:space="preserve">YSR Kadapa </t>
  </si>
  <si>
    <t>Salary Bill Month &amp; Year</t>
  </si>
  <si>
    <t>HRA Percentage</t>
  </si>
  <si>
    <t>Assistant Director</t>
  </si>
  <si>
    <t>Not Applicable</t>
  </si>
  <si>
    <t>GHMC</t>
  </si>
  <si>
    <t>Other MC</t>
  </si>
  <si>
    <t>C.C.A</t>
  </si>
  <si>
    <t>D.D.O. DESIGNATION</t>
  </si>
  <si>
    <t>Head Master</t>
  </si>
  <si>
    <t>Head Mistress</t>
  </si>
  <si>
    <t>BASIC PAY</t>
  </si>
  <si>
    <t>SCALE OF PAY</t>
  </si>
  <si>
    <t>6700-20110</t>
  </si>
  <si>
    <t>6900-20680</t>
  </si>
  <si>
    <t>7100-21250</t>
  </si>
  <si>
    <t>7520-22430</t>
  </si>
  <si>
    <t>7740-23040</t>
  </si>
  <si>
    <t>7960-23560</t>
  </si>
  <si>
    <t>8440-24950</t>
  </si>
  <si>
    <t>9200-27000</t>
  </si>
  <si>
    <t>9460-27700</t>
  </si>
  <si>
    <t>10020-29200</t>
  </si>
  <si>
    <t>10900-31550</t>
  </si>
  <si>
    <t>11530-33200</t>
  </si>
  <si>
    <t>11860-34050</t>
  </si>
  <si>
    <t>12550-35800</t>
  </si>
  <si>
    <t>12910-36700</t>
  </si>
  <si>
    <t>13660-38570</t>
  </si>
  <si>
    <t>14860-39540</t>
  </si>
  <si>
    <t>15280-40510</t>
  </si>
  <si>
    <t>16150-42590</t>
  </si>
  <si>
    <t>18030-43630</t>
  </si>
  <si>
    <t>19050-45850</t>
  </si>
  <si>
    <t>20680-46960</t>
  </si>
  <si>
    <t>21820-48160</t>
  </si>
  <si>
    <t>23650-49360</t>
  </si>
  <si>
    <t>25600-50560</t>
  </si>
  <si>
    <t>27000-51760</t>
  </si>
  <si>
    <t>29200-53060</t>
  </si>
  <si>
    <t>31550-53060</t>
  </si>
  <si>
    <t>34050-54360</t>
  </si>
  <si>
    <t>37600-54360</t>
  </si>
  <si>
    <t>41550-55660</t>
  </si>
  <si>
    <t>44740-55660</t>
  </si>
  <si>
    <t>P.P.</t>
  </si>
  <si>
    <t>Spl. Pay</t>
  </si>
  <si>
    <t>D.A.</t>
  </si>
  <si>
    <t>H.R.A.</t>
  </si>
  <si>
    <t>G.I.S.</t>
  </si>
  <si>
    <t>Prof. Tax</t>
  </si>
  <si>
    <t>GROSS PAY</t>
  </si>
  <si>
    <t>TOTAL DEDUCTIONS</t>
  </si>
  <si>
    <t>NET PAY</t>
  </si>
  <si>
    <t>MANDAL</t>
  </si>
  <si>
    <t>Ameerpet</t>
  </si>
  <si>
    <t>Amberpet</t>
  </si>
  <si>
    <t>Asifnagar</t>
  </si>
  <si>
    <t>Bahadurpura</t>
  </si>
  <si>
    <t>Bandlaguda</t>
  </si>
  <si>
    <t>Bandlaguda Range-II</t>
  </si>
  <si>
    <t>Charminar</t>
  </si>
  <si>
    <t>Charminar Range-I</t>
  </si>
  <si>
    <t>Charminar Range-II</t>
  </si>
  <si>
    <t>Himayath Nagar</t>
  </si>
  <si>
    <t>Golconda</t>
  </si>
  <si>
    <t>Khairthabad</t>
  </si>
  <si>
    <t>Marredpally</t>
  </si>
  <si>
    <t>Musheerabad</t>
  </si>
  <si>
    <t>Nampally</t>
  </si>
  <si>
    <t>Saidabad</t>
  </si>
  <si>
    <t>Secunderabad</t>
  </si>
  <si>
    <t>Shaikpet</t>
  </si>
  <si>
    <t>Trimulgherry</t>
  </si>
  <si>
    <t>GPS Sarala Devi Huts</t>
  </si>
  <si>
    <t xml:space="preserve">CIVIL LIST CUM MONTHLY SALARY BILL </t>
  </si>
  <si>
    <t>HRA % and Type of Res</t>
  </si>
  <si>
    <t>Type of Residence</t>
  </si>
  <si>
    <t>Govt. Quarters</t>
  </si>
  <si>
    <t>Own House</t>
  </si>
  <si>
    <t>Rented House</t>
  </si>
  <si>
    <t>TYPE OF RESIDENCE</t>
  </si>
  <si>
    <t>Percentate of H.R.A.</t>
  </si>
  <si>
    <t>Others 1</t>
  </si>
  <si>
    <t>Others 2</t>
  </si>
  <si>
    <t>Sri. N. Janardhan, B.Sc., B.Ed.</t>
  </si>
  <si>
    <t xml:space="preserve">SPSR Nellore </t>
  </si>
  <si>
    <t>45216/Edn</t>
  </si>
  <si>
    <t>KSR1101</t>
  </si>
  <si>
    <t>Andhra Bank, Karwan</t>
  </si>
  <si>
    <t>GVMC/Vijayawada</t>
  </si>
  <si>
    <t>CCA Caleculation</t>
  </si>
  <si>
    <t>HRA Caleculation</t>
  </si>
  <si>
    <t>Gross Pay</t>
  </si>
  <si>
    <t>Total Deductions</t>
  </si>
  <si>
    <t>Second Emp</t>
  </si>
  <si>
    <t>Third Emp</t>
  </si>
  <si>
    <t>Fourth Emp</t>
  </si>
  <si>
    <t>Fifth Emp</t>
  </si>
  <si>
    <t>Sixth Emp</t>
  </si>
  <si>
    <t>Seventh Emp</t>
  </si>
  <si>
    <t>Eighth Emp</t>
  </si>
  <si>
    <t>Ninth Emp</t>
  </si>
  <si>
    <t>Tenth Emp</t>
  </si>
  <si>
    <t>Eleventh Emp</t>
  </si>
  <si>
    <t>Twelth Emp</t>
  </si>
  <si>
    <t>Thirteenth Emp</t>
  </si>
  <si>
    <t>Fourteenth Emp</t>
  </si>
  <si>
    <t>Fifteenth Emp</t>
  </si>
  <si>
    <t>Sixteenth Emp</t>
  </si>
  <si>
    <t>Seventeenth Emp</t>
  </si>
  <si>
    <t>Eighteenth Emp</t>
  </si>
  <si>
    <t>Nineteenth Emp</t>
  </si>
  <si>
    <t>Twentyeth Emp</t>
  </si>
  <si>
    <t>Employee Number</t>
  </si>
  <si>
    <t>Fest. Adv.</t>
  </si>
  <si>
    <t>Edu. Adv.</t>
  </si>
  <si>
    <t>T O T A 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</si>
  <si>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</si>
  <si>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</si>
  <si>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</si>
  <si>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</si>
  <si>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</si>
  <si>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</si>
  <si>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</si>
  <si>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</si>
  <si>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</si>
  <si>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</si>
  <si>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</si>
  <si>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</si>
  <si>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</si>
  <si>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</si>
  <si>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</si>
  <si>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</si>
  <si>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</si>
  <si>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</si>
  <si>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</si>
  <si>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</si>
  <si>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</si>
  <si>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</si>
  <si>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</si>
  <si>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</si>
  <si>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</si>
  <si>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</si>
  <si>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</si>
  <si>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</si>
  <si>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</si>
  <si>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</si>
  <si>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</si>
  <si>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</si>
  <si>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</si>
  <si>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</si>
  <si>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</si>
  <si>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</si>
  <si>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</si>
  <si>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</si>
  <si>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</si>
  <si>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</si>
  <si>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</si>
  <si>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</si>
  <si>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</si>
  <si>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</si>
  <si>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</si>
  <si>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</si>
  <si>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</si>
  <si>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</si>
  <si>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</si>
  <si>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</si>
  <si>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</si>
  <si>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</si>
  <si>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</si>
  <si>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</si>
  <si>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</si>
  <si>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</si>
  <si>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</si>
  <si>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</si>
  <si>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</si>
  <si>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</si>
  <si>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</si>
  <si>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</si>
  <si>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</si>
  <si>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</si>
  <si>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</si>
  <si>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</si>
  <si>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</si>
  <si>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</si>
  <si>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</si>
  <si>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</si>
  <si>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</si>
  <si>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</si>
  <si>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</si>
  <si>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</si>
  <si>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</si>
  <si>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</si>
  <si>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</si>
  <si>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</si>
  <si>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</si>
  <si>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</si>
  <si>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</si>
  <si>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</si>
  <si>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</si>
  <si>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</si>
  <si>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</si>
  <si>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</si>
  <si>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</si>
  <si>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</si>
  <si>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</si>
  <si>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</si>
  <si>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</si>
  <si>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</si>
  <si>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</si>
  <si>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</si>
  <si>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</si>
  <si>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</si>
  <si>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</si>
  <si>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</si>
  <si>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</si>
  <si>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</si>
  <si>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</si>
  <si>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</si>
  <si>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</si>
  <si>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</si>
  <si>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</si>
  <si>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</si>
  <si>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</si>
  <si>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</si>
  <si>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</si>
  <si>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School Assistant (Phy. Sc.)</t>
  </si>
  <si>
    <t xml:space="preserve">Name of the Incumbent </t>
  </si>
  <si>
    <t>TOTAL</t>
  </si>
  <si>
    <t>G.P.F. PREMIUM CUM LOAN SCHEDULE</t>
  </si>
  <si>
    <t>Name of the School :</t>
  </si>
  <si>
    <t xml:space="preserve">Copy to Pay &amp; Accounts Office in duplicate </t>
  </si>
  <si>
    <t>A.P.G.L.I. Number</t>
  </si>
  <si>
    <t>A.P.G.L.I. PREMIUM CUM LOAN SCHEDULE</t>
  </si>
  <si>
    <t>D</t>
  </si>
  <si>
    <t>C</t>
  </si>
  <si>
    <t>B</t>
  </si>
  <si>
    <t>A</t>
  </si>
  <si>
    <t>GIS Slab</t>
  </si>
  <si>
    <t>Name of the Employee</t>
  </si>
  <si>
    <t>Signature of the 
Drawing &amp; Disbursing Officer.</t>
  </si>
  <si>
    <t>Sl. No.</t>
  </si>
  <si>
    <t>PROFESSIONAL TAX DEDUCTION CERTIFICATE</t>
  </si>
  <si>
    <t xml:space="preserve">Gross Pay </t>
  </si>
  <si>
    <t xml:space="preserve">Name of the School : </t>
  </si>
  <si>
    <t>Prof. Tax Deduction</t>
  </si>
  <si>
    <t>INCOME TAX DEDUCTION CERTIFICATE</t>
  </si>
  <si>
    <t>Income Tax Deduction</t>
  </si>
  <si>
    <t>FESTIVAL ADVANCE DEDUCTION CERTIFICATE</t>
  </si>
  <si>
    <t>Fest. Adv. Deduction</t>
  </si>
  <si>
    <t>EMPLOY WELFARE FUND DEDUCTION CERTIFICATE</t>
  </si>
  <si>
    <t>G O V E R N M E N T   O F   A N D H R A  P R A D E S H</t>
  </si>
  <si>
    <t xml:space="preserve">P.A.O. Code </t>
  </si>
  <si>
    <t xml:space="preserve">2 5 0 0 </t>
  </si>
  <si>
    <t>P.A.O. Name</t>
  </si>
  <si>
    <t xml:space="preserve">Abids, Hyderabad </t>
  </si>
  <si>
    <t>S.B.H. Gunfoundary</t>
  </si>
  <si>
    <t>Sub Major Head</t>
  </si>
  <si>
    <t>Minor Head</t>
  </si>
  <si>
    <t>Gross Rs.</t>
  </si>
  <si>
    <t>Deductions Rs.</t>
  </si>
  <si>
    <t>(As in APTC FORM 101)</t>
  </si>
  <si>
    <t xml:space="preserve">D.D.O. Designation </t>
  </si>
  <si>
    <t>Asifnagar-I</t>
  </si>
  <si>
    <t>Asifnagar-II</t>
  </si>
  <si>
    <t>Bahadurpura-I</t>
  </si>
  <si>
    <t>Bahadurpura-II</t>
  </si>
  <si>
    <t>Bandlaguda-I</t>
  </si>
  <si>
    <t>Khairthabad-I</t>
  </si>
  <si>
    <t>Khairthabad-II</t>
  </si>
  <si>
    <t>Musheerabad-I</t>
  </si>
  <si>
    <t>Musheerabad-II</t>
  </si>
  <si>
    <t>Saidabad-I</t>
  </si>
  <si>
    <t>Saidabad-II</t>
  </si>
  <si>
    <t>Secunderabad-I</t>
  </si>
  <si>
    <t>Secunderabad-II</t>
  </si>
  <si>
    <t>GHS Kunta Road</t>
  </si>
  <si>
    <t xml:space="preserve">NET Rs. </t>
  </si>
  <si>
    <t xml:space="preserve">D.D.O. SIGNATRE </t>
  </si>
  <si>
    <t>E C S</t>
  </si>
  <si>
    <t>G O V E R N M E N T OF A N D H R A P R A D E S H</t>
  </si>
  <si>
    <t>PARTICULARS OF BUDGET</t>
  </si>
  <si>
    <t xml:space="preserve">Pay Bill for the Month &amp; Year </t>
  </si>
  <si>
    <t>Signature of the
Drawing &amp; Disbursing Officer</t>
  </si>
  <si>
    <t>D.D.O's TBR No</t>
  </si>
  <si>
    <t xml:space="preserve">S.B.H. Gunfoundry </t>
  </si>
  <si>
    <t>Rs.</t>
  </si>
  <si>
    <t>Allowance (CCA)</t>
  </si>
  <si>
    <t>Less Govt. Deductions</t>
  </si>
  <si>
    <t xml:space="preserve">A.G. Net Amount </t>
  </si>
  <si>
    <t xml:space="preserve">Total Govt. Deducation </t>
  </si>
  <si>
    <t xml:space="preserve">Total Non Govt. Deducation </t>
  </si>
  <si>
    <t>Signature fo the
Drawing &amp; Disbursing Officer</t>
  </si>
  <si>
    <t>Pay Rs………………………………… (Rupees ……………………………………………………………………………………………………. Only) by Cash / Cheque / Draft /Account Credit as under and Rs. ………………. (Rupees …………………………………….…………………. Only) by adjusted.</t>
  </si>
  <si>
    <t xml:space="preserve">2. Rs…………….…. by tranfer credit to the D.D.O Account towards non - government deductions </t>
  </si>
  <si>
    <t>DDO Address</t>
  </si>
  <si>
    <t>DDO Place of Working</t>
  </si>
  <si>
    <t>Professional Tax</t>
  </si>
  <si>
    <t>G.P.F. Loan</t>
  </si>
  <si>
    <t>A.P.G.L.I.</t>
  </si>
  <si>
    <t>A.P.G.L.I. Loan</t>
  </si>
  <si>
    <t>Fest. Advance</t>
  </si>
  <si>
    <t>Edu. Advance</t>
  </si>
  <si>
    <t>H.B.A. Premium</t>
  </si>
  <si>
    <t>H.B.A. Interest</t>
  </si>
  <si>
    <t>C/M/C Cycle</t>
  </si>
  <si>
    <t>E.W.F. Recovery</t>
  </si>
  <si>
    <t>IV Class G.P.F</t>
  </si>
  <si>
    <t xml:space="preserve">G.P.F. </t>
  </si>
  <si>
    <t>O14</t>
  </si>
  <si>
    <t>Account Number</t>
  </si>
  <si>
    <t>Amount in Rs.</t>
  </si>
  <si>
    <t>Andhra Bank, Saidabad Branch</t>
  </si>
  <si>
    <t>Bill In Form</t>
  </si>
  <si>
    <t>Bill Out Form</t>
  </si>
  <si>
    <t>GPF Premium cum Loan Schedule (AG)</t>
  </si>
  <si>
    <t>APGLI Premium cum Loan Schedule</t>
  </si>
  <si>
    <t>G.I.S. Premium cum Loan Schedule</t>
  </si>
  <si>
    <t>Professional Tax Deduction Certificate</t>
  </si>
  <si>
    <t>Income Tax Deduction Certificate</t>
  </si>
  <si>
    <t>Festival Advance Deduction Certificate</t>
  </si>
  <si>
    <t>E.W.F. Deduction Certificate</t>
  </si>
  <si>
    <t>Paper Token</t>
  </si>
  <si>
    <t>CLICK ON THE FOLLOWING LINKS 
AND TAKE PRINT OUTS</t>
  </si>
  <si>
    <t>Ranga Devanandam</t>
  </si>
  <si>
    <t>Civil List</t>
  </si>
  <si>
    <t>Name of the Bank with Branch Name (ECS)</t>
  </si>
  <si>
    <t>H.B.A Premium</t>
  </si>
  <si>
    <t>Phone Number</t>
  </si>
  <si>
    <t>Employee Phone Number</t>
  </si>
  <si>
    <t>GPF Premium cum Loan Schedule (IV Class GPF)</t>
  </si>
  <si>
    <t>Head of Account</t>
  </si>
  <si>
    <t>Elementary Education</t>
  </si>
  <si>
    <t>Secondary Education</t>
  </si>
  <si>
    <t>BACK TO REPORTS</t>
  </si>
  <si>
    <t>MONTHLY PAY BILL SOFTWARE</t>
  </si>
  <si>
    <t>CLICK HERE TO GO TO MAIN SHEET</t>
  </si>
  <si>
    <r>
      <rPr>
        <b/>
        <sz val="10"/>
        <color indexed="10"/>
        <rFont val="Verdana"/>
        <family val="2"/>
      </rPr>
      <t>Developed by:</t>
    </r>
    <r>
      <rPr>
        <sz val="10"/>
        <rFont val="Verdana"/>
        <family val="2"/>
      </rPr>
      <t xml:space="preserve"> </t>
    </r>
    <r>
      <rPr>
        <b/>
        <sz val="10"/>
        <color indexed="18"/>
        <rFont val="Verdana"/>
        <family val="2"/>
      </rPr>
      <t>K. Sreenivas Reddy, working at O/o D.E.O, Hyderabad District</t>
    </r>
    <r>
      <rPr>
        <sz val="10"/>
        <rFont val="Verdana"/>
        <family val="2"/>
      </rPr>
      <t xml:space="preserve">
</t>
    </r>
    <r>
      <rPr>
        <b/>
        <sz val="10"/>
        <color indexed="60"/>
        <rFont val="Verdana"/>
        <family val="2"/>
      </rPr>
      <t>For your valuable suggestions and any other modifications please contact Ph.No. 9848363735 or ksr_0708@yahoo.co.in</t>
    </r>
  </si>
  <si>
    <t>For any other Modifications you please contact K. Sreenivas Reddy, working at O/o D.E.O. Hyd. District. Ph. No. 9848363735</t>
  </si>
  <si>
    <t>C.C.A. Category</t>
  </si>
  <si>
    <t xml:space="preserve"> D -        </t>
  </si>
  <si>
    <t xml:space="preserve">D - </t>
  </si>
  <si>
    <t>Sl.No</t>
  </si>
  <si>
    <t xml:space="preserve">Forgone HRA Amount </t>
  </si>
  <si>
    <t>Name</t>
  </si>
  <si>
    <t>Appointment</t>
  </si>
  <si>
    <t>Whether substantive or officiative</t>
  </si>
  <si>
    <t>Date from which present pay is drawn</t>
  </si>
  <si>
    <t>Suspended for Misconduct</t>
  </si>
  <si>
    <t>Leave without pay or if tenure was officiating any leave</t>
  </si>
  <si>
    <t>Date from which increrment may be given</t>
  </si>
  <si>
    <t>Present Pay</t>
  </si>
  <si>
    <t>Amount of Increment</t>
  </si>
  <si>
    <t>Pay Future</t>
  </si>
  <si>
    <t>Whether Passed RLT/Dept. Tests etc.</t>
  </si>
  <si>
    <t>From</t>
  </si>
  <si>
    <t>To</t>
  </si>
  <si>
    <t>The grant of the increrments in column (13) to (14) Nos. is sanctioned.</t>
  </si>
  <si>
    <t>NOTE: Explanatory memorandum in respect if Nos (15) is attached.</t>
  </si>
  <si>
    <t xml:space="preserve">These extracts should not be sent to the Audit Officer   </t>
  </si>
  <si>
    <t>NOTE: When the  increment claimed is the first carry a Government Servant over an efficiency bar columns (5) and (1) to (4) should be filled in Red Ink.</t>
  </si>
  <si>
    <t>STATEMENT SHOWING THE STANDARD RENT DEDUCTION</t>
  </si>
  <si>
    <t>Name of the Incumbent</t>
  </si>
  <si>
    <t>Allotted Govt. Quarter Number</t>
  </si>
  <si>
    <t>Standard Rent Deduc</t>
  </si>
  <si>
    <t>Name of the School:</t>
  </si>
  <si>
    <t>0216</t>
  </si>
  <si>
    <t xml:space="preserve">   Housing</t>
  </si>
  <si>
    <t>01</t>
  </si>
  <si>
    <t xml:space="preserve">   Govt. Residential Buildings</t>
  </si>
  <si>
    <t xml:space="preserve">   Gen. Accom. Rents</t>
  </si>
  <si>
    <t>HEAD OF ACCOUNTS</t>
  </si>
  <si>
    <t>Govt. Quarter Caution</t>
  </si>
  <si>
    <t>Govt. Quarter Address</t>
  </si>
  <si>
    <t>Govt. Quarters No. &amp; Address (if applicable, other wise don't enter any data in the cells, i.e. keep the cells blank)</t>
  </si>
  <si>
    <t>C 57, C Blocks, Malakpet</t>
  </si>
  <si>
    <t>DDO</t>
  </si>
  <si>
    <t>Standard Rent Deduction Statement</t>
  </si>
  <si>
    <t xml:space="preserve">              Certified thaat every officer named below has been either (1) the incumbent of the appointment indicated against this name for a period of not less than ONE year since the date column (5) to (if he has been suspended for misconduct) column  (7) after deducting periods shown in column (8) &amp; (9) &amp;  that the increment has not been with held as penalty during that period or (2)  incumbent is entitled to the increment (1) shown in the explanatory memorandum attached:</t>
  </si>
  <si>
    <t xml:space="preserve">              Extract from the conduct register relating to the work and conduct of these officers during the periods concerned &amp; the records noted below are submitted.</t>
  </si>
  <si>
    <t>PERIODICAL  INCREMENT  CERTIFICATE</t>
  </si>
  <si>
    <t>Periodical Increment Certificate</t>
  </si>
  <si>
    <t>CPS</t>
  </si>
  <si>
    <t>Yes</t>
  </si>
  <si>
    <t>No</t>
  </si>
  <si>
    <t>C.P.S.</t>
  </si>
  <si>
    <t>BP+DA</t>
  </si>
  <si>
    <t>10% OF BP+DA</t>
  </si>
  <si>
    <t>CPS Deduction</t>
  </si>
  <si>
    <t>Contributory Pension Scheme</t>
  </si>
  <si>
    <t>STATEMENT SHOWING THE DEDUCTION OF CONTRIBUTORY PENSION SCHEME</t>
  </si>
  <si>
    <t>READ THE FOLLOWING INSTRUCTIONS 
BEFORE YOU START</t>
  </si>
  <si>
    <r>
      <t xml:space="preserve">1. You are requested to fill the DATA in the MAIN sheet.
</t>
    </r>
    <r>
      <rPr>
        <b/>
        <sz val="8"/>
        <color indexed="60"/>
        <rFont val="Verdana"/>
        <family val="2"/>
      </rPr>
      <t xml:space="preserve">2. This software is basically prepared keeping in mind the average number of employees in a school/office may be 20. If the number of employes are less than 20 simply delete the data which is not applicable to you. For example if the number of employes in your school/office are 15, then delete the details of the employ from the employ number 16 onwards till the end.
</t>
    </r>
    <r>
      <rPr>
        <b/>
        <sz val="8"/>
        <color indexed="56"/>
        <rFont val="Verdana"/>
        <family val="2"/>
      </rPr>
      <t xml:space="preserve">
</t>
    </r>
    <r>
      <rPr>
        <b/>
        <sz val="8"/>
        <color indexed="10"/>
        <rFont val="Verdana"/>
        <family val="2"/>
      </rPr>
      <t>3. You are requested to fill the details of all the employes working in your Institution once in the beginning, further there is a need to change only the value in the D.A. column, Basic Pay of the employes who are having annual grade increment in that month and also any other change i.e. GPF, APGLI etc. if applicable.</t>
    </r>
    <r>
      <rPr>
        <b/>
        <sz val="8"/>
        <color indexed="14"/>
        <rFont val="Verdana"/>
        <family val="2"/>
      </rPr>
      <t xml:space="preserve">
</t>
    </r>
    <r>
      <rPr>
        <b/>
        <sz val="8"/>
        <color indexed="57"/>
        <rFont val="Verdana"/>
        <family val="2"/>
      </rPr>
      <t xml:space="preserve">
</t>
    </r>
    <r>
      <rPr>
        <b/>
        <sz val="8"/>
        <color indexed="12"/>
        <rFont val="Verdana"/>
        <family val="2"/>
      </rPr>
      <t xml:space="preserve">4. In each sheet at right side top there is a link </t>
    </r>
    <r>
      <rPr>
        <b/>
        <sz val="10"/>
        <color indexed="10"/>
        <rFont val="Verdana"/>
        <family val="2"/>
      </rPr>
      <t>BACK TO REPORTS</t>
    </r>
    <r>
      <rPr>
        <b/>
        <sz val="8"/>
        <color indexed="12"/>
        <rFont val="Verdana"/>
        <family val="2"/>
      </rPr>
      <t>. Please click on this link to come back to REPORTS.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</si>
</sst>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 numFmtId="166" formatCode="0.0"/>
  </numFmts>
  <fonts count="80">
    <font>
      <sz val="10"/>
      <name val="Arial"/>
      <family val="0"/>
    </font>
    <font>
      <u val="single"/>
      <sz val="10"/>
      <color indexed="12"/>
      <name val="Arial"/>
      <family val="2"/>
    </font>
    <font>
      <sz val="8"/>
      <name val="Arial"/>
      <family val="2"/>
    </font>
    <font>
      <sz val="10"/>
      <name val="Verdana"/>
      <family val="2"/>
    </font>
    <font>
      <sz val="8"/>
      <name val="Verdana"/>
      <family val="2"/>
    </font>
    <font>
      <sz val="8"/>
      <color indexed="8"/>
      <name val="Verdana"/>
      <family val="2"/>
    </font>
    <font>
      <sz val="10"/>
      <color indexed="8"/>
      <name val="Verdana"/>
      <family val="2"/>
    </font>
    <font>
      <u val="single"/>
      <sz val="10"/>
      <color indexed="36"/>
      <name val="Arial"/>
      <family val="2"/>
    </font>
    <font>
      <b/>
      <sz val="12"/>
      <color indexed="9"/>
      <name val="Verdana"/>
      <family val="2"/>
    </font>
    <font>
      <b/>
      <sz val="11"/>
      <color indexed="16"/>
      <name val="Verdana"/>
      <family val="2"/>
    </font>
    <font>
      <b/>
      <sz val="10"/>
      <name val="Verdana"/>
      <family val="2"/>
    </font>
    <font>
      <b/>
      <sz val="10"/>
      <name val="Arial"/>
      <family val="2"/>
    </font>
    <font>
      <b/>
      <sz val="12"/>
      <name val="Arial"/>
      <family val="2"/>
    </font>
    <font>
      <i/>
      <sz val="8"/>
      <name val="Verdana"/>
      <family val="2"/>
    </font>
    <font>
      <b/>
      <sz val="11"/>
      <name val="Verdana"/>
      <family val="2"/>
    </font>
    <font>
      <b/>
      <sz val="14"/>
      <name val="Verdana"/>
      <family val="2"/>
    </font>
    <font>
      <b/>
      <sz val="8"/>
      <name val="Tahoma"/>
      <family val="2"/>
    </font>
    <font>
      <sz val="8"/>
      <name val="Tahoma"/>
      <family val="2"/>
    </font>
    <font>
      <u val="single"/>
      <sz val="10"/>
      <name val="Verdana"/>
      <family val="2"/>
    </font>
    <font>
      <b/>
      <sz val="12"/>
      <name val="Verdana"/>
      <family val="2"/>
    </font>
    <font>
      <b/>
      <u val="single"/>
      <sz val="8"/>
      <name val="Verdana"/>
      <family val="2"/>
    </font>
    <font>
      <b/>
      <sz val="8"/>
      <name val="Verdana"/>
      <family val="2"/>
    </font>
    <font>
      <sz val="11"/>
      <name val="Verdana"/>
      <family val="2"/>
    </font>
    <font>
      <b/>
      <sz val="16"/>
      <name val="Verdana"/>
      <family val="2"/>
    </font>
    <font>
      <b/>
      <sz val="12"/>
      <name val="Berlin Sans FB Demi"/>
      <family val="2"/>
    </font>
    <font>
      <b/>
      <sz val="11"/>
      <color indexed="8"/>
      <name val="Calibri"/>
      <family val="2"/>
    </font>
    <font>
      <b/>
      <sz val="14"/>
      <color indexed="10"/>
      <name val="Arial Black"/>
      <family val="2"/>
    </font>
    <font>
      <b/>
      <sz val="14"/>
      <color indexed="10"/>
      <name val="Calibri"/>
      <family val="2"/>
    </font>
    <font>
      <b/>
      <u val="single"/>
      <sz val="8"/>
      <color indexed="10"/>
      <name val="Verdana"/>
      <family val="2"/>
    </font>
    <font>
      <b/>
      <sz val="14"/>
      <color indexed="10"/>
      <name val="Verdana"/>
      <family val="2"/>
    </font>
    <font>
      <b/>
      <sz val="11"/>
      <color indexed="8"/>
      <name val="Arial Black"/>
      <family val="2"/>
    </font>
    <font>
      <sz val="10"/>
      <color indexed="9"/>
      <name val="Verdana"/>
      <family val="2"/>
    </font>
    <font>
      <b/>
      <sz val="10"/>
      <color indexed="9"/>
      <name val="Verdana"/>
      <family val="2"/>
    </font>
    <font>
      <i/>
      <sz val="8"/>
      <color indexed="9"/>
      <name val="Verdana"/>
      <family val="2"/>
    </font>
    <font>
      <b/>
      <sz val="11"/>
      <color indexed="9"/>
      <name val="Verdana"/>
      <family val="2"/>
    </font>
    <font>
      <sz val="8"/>
      <color indexed="9"/>
      <name val="Verdana"/>
      <family val="2"/>
    </font>
    <font>
      <u val="single"/>
      <sz val="11"/>
      <color indexed="10"/>
      <name val="Arial Black"/>
      <family val="2"/>
    </font>
    <font>
      <sz val="11"/>
      <color indexed="10"/>
      <name val="Arial Black"/>
      <family val="2"/>
    </font>
    <font>
      <u val="single"/>
      <sz val="14"/>
      <color indexed="10"/>
      <name val="Arial Black"/>
      <family val="2"/>
    </font>
    <font>
      <b/>
      <sz val="10"/>
      <color indexed="10"/>
      <name val="Verdana"/>
      <family val="2"/>
    </font>
    <font>
      <b/>
      <sz val="10"/>
      <color indexed="18"/>
      <name val="Verdana"/>
      <family val="2"/>
    </font>
    <font>
      <b/>
      <sz val="10"/>
      <color indexed="60"/>
      <name val="Verdana"/>
      <family val="2"/>
    </font>
    <font>
      <b/>
      <sz val="8"/>
      <color indexed="56"/>
      <name val="Verdana"/>
      <family val="2"/>
    </font>
    <font>
      <b/>
      <sz val="8"/>
      <color indexed="60"/>
      <name val="Verdana"/>
      <family val="2"/>
    </font>
    <font>
      <b/>
      <sz val="8"/>
      <color indexed="57"/>
      <name val="Verdana"/>
      <family val="2"/>
    </font>
    <font>
      <b/>
      <u val="single"/>
      <sz val="13"/>
      <color indexed="12"/>
      <name val="Berlin Sans FB Demi"/>
      <family val="2"/>
    </font>
    <font>
      <u val="single"/>
      <sz val="14"/>
      <color indexed="60"/>
      <name val="Arial Black"/>
      <family val="2"/>
    </font>
    <font>
      <sz val="14"/>
      <color indexed="60"/>
      <name val="Arial Black"/>
      <family val="2"/>
    </font>
    <font>
      <b/>
      <sz val="8"/>
      <color indexed="9"/>
      <name val="Verdana"/>
      <family val="2"/>
    </font>
    <font>
      <b/>
      <sz val="8"/>
      <color indexed="12"/>
      <name val="Verdana"/>
      <family val="2"/>
    </font>
    <font>
      <sz val="14"/>
      <color indexed="10"/>
      <name val="Arial Black"/>
      <family val="2"/>
    </font>
    <font>
      <b/>
      <u val="single"/>
      <sz val="12"/>
      <name val="Verdana"/>
      <family val="2"/>
    </font>
    <font>
      <sz val="14"/>
      <name val="Arial"/>
      <family val="2"/>
    </font>
    <font>
      <sz val="9"/>
      <name val="Verdana"/>
      <family val="2"/>
    </font>
    <font>
      <sz val="9"/>
      <name val="Arial"/>
      <family val="2"/>
    </font>
    <font>
      <b/>
      <u val="single"/>
      <sz val="14"/>
      <color indexed="12"/>
      <name val="Berlin Sans FB Demi"/>
      <family val="2"/>
    </font>
    <font>
      <i/>
      <sz val="8"/>
      <name val="Arial"/>
      <family val="2"/>
    </font>
    <font>
      <b/>
      <sz val="8"/>
      <color indexed="14"/>
      <name val="Verdana"/>
      <family val="2"/>
    </font>
    <font>
      <b/>
      <sz val="11"/>
      <color indexed="9"/>
      <name val="Berlin Sans FB Demi"/>
      <family val="2"/>
    </font>
    <font>
      <b/>
      <sz val="8"/>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30"/>
      <name val="Berlin Sans FB Demi"/>
      <family val="2"/>
    </font>
    <font>
      <sz val="12"/>
      <color indexed="14"/>
      <name val="Arial Black"/>
      <family val="2"/>
    </font>
    <font>
      <sz val="12"/>
      <color indexed="8"/>
      <name val="Arial"/>
      <family val="0"/>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50"/>
        <bgColor indexed="64"/>
      </patternFill>
    </fill>
    <fill>
      <patternFill patternType="solid">
        <fgColor indexed="41"/>
        <bgColor indexed="64"/>
      </patternFill>
    </fill>
    <fill>
      <patternFill patternType="solid">
        <fgColor indexed="56"/>
        <bgColor indexed="64"/>
      </patternFill>
    </fill>
    <fill>
      <patternFill patternType="solid">
        <fgColor indexed="8"/>
        <bgColor indexed="64"/>
      </patternFill>
    </fill>
    <fill>
      <patternFill patternType="solid">
        <fgColor indexed="1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medium"/>
      <right style="thin"/>
      <top style="medium"/>
      <bottom style="mediu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thin"/>
    </border>
    <border>
      <left style="thin"/>
      <right style="medium"/>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2" fillId="3" borderId="0" applyNumberFormat="0" applyBorder="0" applyAlignment="0" applyProtection="0"/>
    <xf numFmtId="0" fontId="63" fillId="20" borderId="1" applyNumberFormat="0" applyAlignment="0" applyProtection="0"/>
    <xf numFmtId="0" fontId="6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4"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0" fillId="7" borderId="1" applyNumberFormat="0" applyAlignment="0" applyProtection="0"/>
    <xf numFmtId="0" fontId="71" fillId="0" borderId="6" applyNumberFormat="0" applyFill="0" applyAlignment="0" applyProtection="0"/>
    <xf numFmtId="0" fontId="72" fillId="22" borderId="0" applyNumberFormat="0" applyBorder="0" applyAlignment="0" applyProtection="0"/>
    <xf numFmtId="0" fontId="0" fillId="0" borderId="0">
      <alignment/>
      <protection/>
    </xf>
    <xf numFmtId="0" fontId="60" fillId="0" borderId="0">
      <alignment/>
      <protection/>
    </xf>
    <xf numFmtId="0" fontId="0" fillId="23" borderId="7" applyNumberFormat="0" applyFont="0" applyAlignment="0" applyProtection="0"/>
    <xf numFmtId="0" fontId="73" fillId="20"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25" fillId="0" borderId="9" applyNumberFormat="0" applyFill="0" applyAlignment="0" applyProtection="0"/>
    <xf numFmtId="0" fontId="75" fillId="0" borderId="0" applyNumberFormat="0" applyFill="0" applyBorder="0" applyAlignment="0" applyProtection="0"/>
  </cellStyleXfs>
  <cellXfs count="533">
    <xf numFmtId="0" fontId="0" fillId="0" borderId="0" xfId="0" applyAlignment="1">
      <alignment/>
    </xf>
    <xf numFmtId="0" fontId="3" fillId="0" borderId="0" xfId="0" applyFont="1" applyFill="1" applyBorder="1" applyAlignment="1">
      <alignment horizontal="center" vertical="center" wrapText="1"/>
    </xf>
    <xf numFmtId="0" fontId="5" fillId="24" borderId="0" xfId="0" applyNumberFormat="1" applyFont="1" applyFill="1" applyBorder="1" applyAlignment="1" applyProtection="1">
      <alignment horizontal="left" vertical="center" wrapText="1"/>
      <protection hidden="1"/>
    </xf>
    <xf numFmtId="0" fontId="6" fillId="7" borderId="0" xfId="0" applyNumberFormat="1" applyFont="1" applyFill="1" applyBorder="1" applyAlignment="1" applyProtection="1">
      <alignment vertical="center" wrapText="1"/>
      <protection hidden="1"/>
    </xf>
    <xf numFmtId="0" fontId="6" fillId="3" borderId="0" xfId="0" applyFont="1" applyFill="1" applyBorder="1" applyAlignment="1" applyProtection="1">
      <alignment horizontal="center" vertical="center" wrapText="1"/>
      <protection hidden="1"/>
    </xf>
    <xf numFmtId="0" fontId="5" fillId="0" borderId="0" xfId="0" applyNumberFormat="1" applyFont="1" applyFill="1" applyBorder="1" applyAlignment="1" applyProtection="1">
      <alignment horizontal="left" vertical="center" wrapText="1"/>
      <protection hidden="1"/>
    </xf>
    <xf numFmtId="0" fontId="5" fillId="4" borderId="0" xfId="0" applyNumberFormat="1" applyFont="1" applyFill="1" applyBorder="1" applyAlignment="1" applyProtection="1">
      <alignment horizontal="left" vertical="center" wrapText="1"/>
      <protection hidden="1"/>
    </xf>
    <xf numFmtId="0" fontId="6" fillId="22" borderId="0" xfId="0" applyNumberFormat="1" applyFont="1" applyFill="1" applyBorder="1" applyAlignment="1" applyProtection="1">
      <alignment horizontal="center" vertical="center" wrapText="1"/>
      <protection hidden="1"/>
    </xf>
    <xf numFmtId="0" fontId="3"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26" fillId="10" borderId="10" xfId="60" applyFont="1" applyFill="1" applyBorder="1" applyAlignment="1" applyProtection="1">
      <alignment horizontal="left"/>
      <protection locked="0"/>
    </xf>
    <xf numFmtId="0" fontId="27" fillId="10" borderId="10" xfId="60" applyFont="1" applyFill="1" applyBorder="1" applyAlignment="1" applyProtection="1">
      <alignment horizontal="left"/>
      <protection locked="0"/>
    </xf>
    <xf numFmtId="0" fontId="27" fillId="0" borderId="0" xfId="60" applyFont="1" applyFill="1" applyBorder="1" applyAlignment="1" applyProtection="1">
      <alignment/>
      <protection locked="0"/>
    </xf>
    <xf numFmtId="0" fontId="60" fillId="0" borderId="0" xfId="60" applyFill="1" applyBorder="1" applyProtection="1">
      <alignment/>
      <protection hidden="1"/>
    </xf>
    <xf numFmtId="0" fontId="60" fillId="0" borderId="0" xfId="60" applyFill="1" applyBorder="1" applyAlignment="1" applyProtection="1">
      <alignment horizontal="center"/>
      <protection hidden="1"/>
    </xf>
    <xf numFmtId="0" fontId="60" fillId="0" borderId="11" xfId="60" applyBorder="1" applyProtection="1">
      <alignment/>
      <protection hidden="1"/>
    </xf>
    <xf numFmtId="0" fontId="60" fillId="0" borderId="11" xfId="60" applyBorder="1" applyAlignment="1" applyProtection="1">
      <alignment horizontal="center"/>
      <protection hidden="1"/>
    </xf>
    <xf numFmtId="0" fontId="60" fillId="0" borderId="0" xfId="60" applyProtection="1">
      <alignment/>
      <protection hidden="1"/>
    </xf>
    <xf numFmtId="0" fontId="60" fillId="24" borderId="0" xfId="60" applyFill="1" applyAlignment="1" applyProtection="1">
      <alignment horizontal="center"/>
      <protection hidden="1"/>
    </xf>
    <xf numFmtId="0" fontId="60" fillId="24" borderId="0" xfId="60" applyFill="1" applyProtection="1">
      <alignment/>
      <protection hidden="1"/>
    </xf>
    <xf numFmtId="0" fontId="60" fillId="0" borderId="10" xfId="60" applyBorder="1" applyProtection="1">
      <alignment/>
      <protection hidden="1"/>
    </xf>
    <xf numFmtId="0" fontId="60" fillId="0" borderId="10" xfId="60" applyBorder="1" applyAlignment="1" applyProtection="1">
      <alignment horizontal="center"/>
      <protection hidden="1"/>
    </xf>
    <xf numFmtId="1" fontId="60" fillId="0" borderId="10" xfId="60" applyNumberFormat="1" applyBorder="1" applyProtection="1">
      <alignment/>
      <protection hidden="1"/>
    </xf>
    <xf numFmtId="166" fontId="60" fillId="0" borderId="10" xfId="60" applyNumberFormat="1" applyBorder="1" applyAlignment="1" applyProtection="1">
      <alignment horizontal="center"/>
      <protection hidden="1"/>
    </xf>
    <xf numFmtId="0" fontId="60" fillId="0" borderId="0" xfId="60" applyFill="1" applyAlignment="1" applyProtection="1">
      <alignment horizontal="center"/>
      <protection hidden="1"/>
    </xf>
    <xf numFmtId="0" fontId="60" fillId="0" borderId="0" xfId="60" applyFill="1" applyProtection="1">
      <alignment/>
      <protection hidden="1"/>
    </xf>
    <xf numFmtId="0" fontId="60" fillId="0" borderId="0" xfId="60" applyAlignment="1" applyProtection="1">
      <alignment horizontal="center"/>
      <protection hidden="1"/>
    </xf>
    <xf numFmtId="1" fontId="60" fillId="0" borderId="10" xfId="60" applyNumberFormat="1" applyBorder="1" applyAlignment="1" applyProtection="1">
      <alignment horizontal="center"/>
      <protection hidden="1"/>
    </xf>
    <xf numFmtId="1" fontId="60" fillId="0" borderId="0" xfId="60" applyNumberFormat="1" applyAlignment="1" applyProtection="1">
      <alignment horizontal="center"/>
      <protection hidden="1"/>
    </xf>
    <xf numFmtId="0" fontId="60" fillId="0" borderId="10" xfId="60" applyBorder="1" applyAlignment="1" applyProtection="1">
      <alignment/>
      <protection hidden="1"/>
    </xf>
    <xf numFmtId="0" fontId="60" fillId="0" borderId="12" xfId="60" applyBorder="1" applyProtection="1">
      <alignment/>
      <protection hidden="1"/>
    </xf>
    <xf numFmtId="0" fontId="60" fillId="0" borderId="12" xfId="60" applyBorder="1" applyAlignment="1" applyProtection="1">
      <alignment horizontal="center"/>
      <protection hidden="1"/>
    </xf>
    <xf numFmtId="0" fontId="26" fillId="10" borderId="10" xfId="60" applyFont="1" applyFill="1" applyBorder="1" applyAlignment="1" applyProtection="1">
      <alignment horizontal="left" vertical="center" wrapText="1"/>
      <protection locked="0"/>
    </xf>
    <xf numFmtId="0" fontId="27" fillId="10" borderId="10" xfId="60" applyFont="1" applyFill="1" applyBorder="1" applyAlignment="1" applyProtection="1">
      <alignment horizontal="left" vertical="center" wrapText="1"/>
      <protection locked="0"/>
    </xf>
    <xf numFmtId="0" fontId="27" fillId="0" borderId="0" xfId="60" applyFont="1" applyFill="1" applyBorder="1" applyAlignment="1" applyProtection="1">
      <alignment vertical="center" wrapText="1"/>
      <protection locked="0"/>
    </xf>
    <xf numFmtId="166" fontId="60" fillId="0" borderId="0" xfId="60" applyNumberFormat="1" applyAlignment="1" applyProtection="1">
      <alignment horizontal="center"/>
      <protection hidden="1"/>
    </xf>
    <xf numFmtId="1" fontId="60" fillId="0" borderId="0" xfId="60" applyNumberFormat="1" applyProtection="1">
      <alignment/>
      <protection hidden="1"/>
    </xf>
    <xf numFmtId="0" fontId="60" fillId="0" borderId="0" xfId="60" applyAlignment="1" applyProtection="1">
      <alignment/>
      <protection hidden="1"/>
    </xf>
    <xf numFmtId="0" fontId="3" fillId="0" borderId="0" xfId="0" applyFont="1" applyBorder="1" applyAlignment="1">
      <alignment vertical="center" wrapText="1"/>
    </xf>
    <xf numFmtId="0" fontId="10" fillId="0" borderId="0" xfId="0" applyFont="1" applyBorder="1" applyAlignment="1">
      <alignment vertical="center" wrapText="1"/>
    </xf>
    <xf numFmtId="0" fontId="4" fillId="0" borderId="0" xfId="0" applyFont="1" applyBorder="1" applyAlignment="1" applyProtection="1">
      <alignment horizontal="center" vertical="center" wrapText="1"/>
      <protection locked="0"/>
    </xf>
    <xf numFmtId="0" fontId="4" fillId="0" borderId="0" xfId="0" applyFont="1" applyAlignment="1" applyProtection="1">
      <alignment vertical="center" wrapText="1"/>
      <protection hidden="1"/>
    </xf>
    <xf numFmtId="0" fontId="28" fillId="0" borderId="0" xfId="55"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hidden="1"/>
    </xf>
    <xf numFmtId="0" fontId="4" fillId="0" borderId="13"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21" fillId="0" borderId="0" xfId="0" applyFont="1" applyBorder="1" applyAlignment="1" applyProtection="1">
      <alignment horizontal="center" vertical="center" wrapText="1"/>
      <protection hidden="1"/>
    </xf>
    <xf numFmtId="0" fontId="21" fillId="0" borderId="0" xfId="0" applyFont="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right" vertical="center" wrapText="1"/>
      <protection hidden="1"/>
    </xf>
    <xf numFmtId="0" fontId="21"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4" fillId="0" borderId="14" xfId="0" applyFont="1" applyBorder="1" applyAlignment="1" applyProtection="1">
      <alignment vertical="center" wrapText="1"/>
      <protection hidden="1"/>
    </xf>
    <xf numFmtId="0" fontId="4" fillId="0" borderId="15" xfId="0" applyFont="1"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4" fillId="0" borderId="17" xfId="0" applyFont="1" applyBorder="1" applyAlignment="1" applyProtection="1">
      <alignment vertical="center" wrapText="1"/>
      <protection hidden="1"/>
    </xf>
    <xf numFmtId="0" fontId="20" fillId="0" borderId="18" xfId="0" applyFont="1" applyBorder="1" applyAlignment="1" applyProtection="1">
      <alignment horizontal="center" vertical="center" wrapText="1"/>
      <protection hidden="1"/>
    </xf>
    <xf numFmtId="0" fontId="21" fillId="0" borderId="18" xfId="0" applyFont="1" applyBorder="1" applyAlignment="1" applyProtection="1">
      <alignment horizontal="center" vertical="center" wrapText="1"/>
      <protection hidden="1"/>
    </xf>
    <xf numFmtId="0" fontId="21" fillId="0" borderId="18" xfId="0" applyFont="1" applyBorder="1" applyAlignment="1" applyProtection="1">
      <alignment vertical="center" wrapText="1"/>
      <protection hidden="1"/>
    </xf>
    <xf numFmtId="0" fontId="4" fillId="0" borderId="18" xfId="0" applyFont="1" applyBorder="1" applyAlignment="1" applyProtection="1">
      <alignment horizontal="center" vertical="center" wrapText="1"/>
      <protection hidden="1"/>
    </xf>
    <xf numFmtId="0" fontId="4" fillId="0" borderId="18" xfId="0" applyFont="1" applyBorder="1" applyAlignment="1" applyProtection="1">
      <alignment vertical="center" wrapText="1"/>
      <protection hidden="1"/>
    </xf>
    <xf numFmtId="0" fontId="4" fillId="0" borderId="18" xfId="0" applyFont="1" applyBorder="1" applyAlignment="1" applyProtection="1">
      <alignment horizontal="left" vertical="center" wrapText="1"/>
      <protection hidden="1"/>
    </xf>
    <xf numFmtId="0" fontId="21" fillId="0" borderId="18" xfId="0" applyFont="1" applyFill="1" applyBorder="1" applyAlignment="1" applyProtection="1">
      <alignment vertical="center" wrapText="1"/>
      <protection hidden="1"/>
    </xf>
    <xf numFmtId="0" fontId="4" fillId="0" borderId="17" xfId="0" applyFont="1" applyFill="1" applyBorder="1" applyAlignment="1" applyProtection="1">
      <alignment vertical="center" wrapText="1"/>
      <protection hidden="1"/>
    </xf>
    <xf numFmtId="0" fontId="4" fillId="0" borderId="18" xfId="0" applyFont="1" applyFill="1" applyBorder="1" applyAlignment="1" applyProtection="1">
      <alignment horizontal="center" vertical="center" wrapText="1"/>
      <protection hidden="1"/>
    </xf>
    <xf numFmtId="0" fontId="4" fillId="0" borderId="18" xfId="0" applyFont="1" applyBorder="1" applyAlignment="1" applyProtection="1">
      <alignment horizontal="justify" vertical="center" wrapText="1"/>
      <protection hidden="1"/>
    </xf>
    <xf numFmtId="0" fontId="4" fillId="0" borderId="19" xfId="0" applyFont="1" applyBorder="1" applyAlignment="1" applyProtection="1">
      <alignment vertical="center" wrapText="1"/>
      <protection hidden="1"/>
    </xf>
    <xf numFmtId="0" fontId="4" fillId="0" borderId="20" xfId="0" applyFont="1" applyBorder="1" applyAlignment="1" applyProtection="1">
      <alignment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vertical="center" wrapText="1"/>
      <protection hidden="1"/>
    </xf>
    <xf numFmtId="0" fontId="19" fillId="0" borderId="22" xfId="0" applyFont="1" applyBorder="1" applyAlignment="1" applyProtection="1">
      <alignment vertical="center" wrapText="1"/>
      <protection hidden="1"/>
    </xf>
    <xf numFmtId="0" fontId="19" fillId="0" borderId="23" xfId="0" applyFont="1" applyBorder="1" applyAlignment="1" applyProtection="1">
      <alignment vertical="center" wrapText="1"/>
      <protection hidden="1"/>
    </xf>
    <xf numFmtId="0" fontId="3" fillId="0" borderId="10" xfId="59" applyFont="1" applyFill="1" applyBorder="1" applyAlignment="1" applyProtection="1">
      <alignment horizontal="left" vertical="center" wrapText="1"/>
      <protection hidden="1"/>
    </xf>
    <xf numFmtId="0" fontId="3" fillId="0" borderId="10" xfId="59" applyNumberFormat="1" applyFont="1" applyFill="1" applyBorder="1" applyAlignment="1" applyProtection="1">
      <alignment horizontal="center" vertical="center" wrapText="1"/>
      <protection hidden="1"/>
    </xf>
    <xf numFmtId="0" fontId="3" fillId="0" borderId="11" xfId="59" applyFont="1" applyFill="1" applyBorder="1" applyAlignment="1" applyProtection="1">
      <alignment horizontal="right" vertical="center" wrapText="1"/>
      <protection hidden="1"/>
    </xf>
    <xf numFmtId="0" fontId="3" fillId="0" borderId="10" xfId="59" applyFont="1" applyFill="1" applyBorder="1" applyAlignment="1" applyProtection="1">
      <alignment horizontal="right" vertical="center" wrapText="1"/>
      <protection hidden="1"/>
    </xf>
    <xf numFmtId="0" fontId="3" fillId="0" borderId="0" xfId="59" applyFont="1" applyFill="1" applyBorder="1" applyProtection="1">
      <alignment/>
      <protection hidden="1"/>
    </xf>
    <xf numFmtId="0" fontId="3" fillId="0" borderId="0" xfId="59" applyFont="1" applyFill="1" applyBorder="1" applyAlignment="1" applyProtection="1">
      <alignment horizontal="center" vertical="center"/>
      <protection hidden="1"/>
    </xf>
    <xf numFmtId="0" fontId="3" fillId="0" borderId="24" xfId="59" applyFont="1" applyFill="1" applyBorder="1" applyAlignment="1" applyProtection="1">
      <alignment horizontal="center"/>
      <protection hidden="1"/>
    </xf>
    <xf numFmtId="0" fontId="29" fillId="0" borderId="0" xfId="59" applyFont="1" applyFill="1" applyAlignment="1" applyProtection="1">
      <alignment vertical="center" wrapText="1"/>
      <protection locked="0"/>
    </xf>
    <xf numFmtId="0" fontId="3" fillId="0" borderId="0" xfId="59" applyFont="1" applyFill="1" applyProtection="1">
      <alignment/>
      <protection locked="0"/>
    </xf>
    <xf numFmtId="0" fontId="3" fillId="0" borderId="0" xfId="59" applyFont="1" applyFill="1" applyProtection="1">
      <alignment/>
      <protection hidden="1"/>
    </xf>
    <xf numFmtId="0" fontId="3" fillId="0" borderId="25" xfId="59" applyFont="1" applyFill="1" applyBorder="1" applyAlignment="1" applyProtection="1">
      <alignment horizontal="center"/>
      <protection hidden="1"/>
    </xf>
    <xf numFmtId="0" fontId="3" fillId="0" borderId="0" xfId="59" applyFont="1" applyFill="1" applyBorder="1" applyAlignment="1" applyProtection="1">
      <alignment/>
      <protection hidden="1"/>
    </xf>
    <xf numFmtId="0" fontId="3" fillId="0" borderId="0" xfId="59" applyFont="1" applyFill="1" applyBorder="1" applyAlignment="1" applyProtection="1">
      <alignment horizontal="center" vertical="center" wrapText="1"/>
      <protection hidden="1"/>
    </xf>
    <xf numFmtId="0" fontId="3" fillId="0" borderId="0" xfId="59" applyFont="1" applyFill="1" applyBorder="1" applyAlignment="1" applyProtection="1">
      <alignment vertical="center" wrapText="1"/>
      <protection hidden="1"/>
    </xf>
    <xf numFmtId="0" fontId="3" fillId="0" borderId="10" xfId="59" applyFont="1" applyFill="1" applyBorder="1" applyAlignment="1" applyProtection="1">
      <alignment horizontal="center" vertical="center"/>
      <protection hidden="1"/>
    </xf>
    <xf numFmtId="0" fontId="3" fillId="0" borderId="10" xfId="59" applyFont="1" applyFill="1" applyBorder="1" applyAlignment="1" applyProtection="1">
      <alignment vertical="center" wrapText="1"/>
      <protection hidden="1"/>
    </xf>
    <xf numFmtId="0" fontId="3"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18" fillId="0" borderId="0" xfId="59" applyFont="1" applyFill="1" applyBorder="1" applyAlignment="1" applyProtection="1">
      <alignment horizontal="center" vertical="center"/>
      <protection hidden="1"/>
    </xf>
    <xf numFmtId="0" fontId="3" fillId="0" borderId="20" xfId="59" applyFont="1" applyFill="1" applyBorder="1" applyAlignment="1" applyProtection="1">
      <alignment horizontal="center" vertical="center"/>
      <protection hidden="1"/>
    </xf>
    <xf numFmtId="0" fontId="18" fillId="0" borderId="20" xfId="59" applyFont="1" applyFill="1" applyBorder="1" applyAlignment="1" applyProtection="1">
      <alignment horizontal="center" vertical="center"/>
      <protection hidden="1"/>
    </xf>
    <xf numFmtId="0" fontId="3" fillId="0" borderId="26" xfId="59" applyFont="1" applyFill="1" applyBorder="1" applyAlignment="1" applyProtection="1">
      <alignment vertical="center" wrapText="1"/>
      <protection hidden="1"/>
    </xf>
    <xf numFmtId="0" fontId="3" fillId="0" borderId="13" xfId="59" applyFont="1" applyFill="1" applyBorder="1" applyAlignment="1" applyProtection="1">
      <alignment vertical="center" wrapText="1"/>
      <protection hidden="1"/>
    </xf>
    <xf numFmtId="0" fontId="3" fillId="0" borderId="15" xfId="59" applyFont="1" applyFill="1" applyBorder="1" applyAlignment="1" applyProtection="1">
      <alignment horizontal="center" vertical="center"/>
      <protection hidden="1"/>
    </xf>
    <xf numFmtId="0" fontId="3" fillId="0" borderId="15" xfId="59" applyFont="1" applyFill="1" applyBorder="1" applyAlignment="1" applyProtection="1">
      <alignment/>
      <protection hidden="1"/>
    </xf>
    <xf numFmtId="0" fontId="3" fillId="0" borderId="15" xfId="59" applyFont="1" applyFill="1" applyBorder="1" applyProtection="1">
      <alignment/>
      <protection hidden="1"/>
    </xf>
    <xf numFmtId="0" fontId="3" fillId="0" borderId="10" xfId="59" applyNumberFormat="1" applyFont="1" applyFill="1" applyBorder="1" applyAlignment="1" applyProtection="1">
      <alignment horizontal="center" vertical="center"/>
      <protection hidden="1"/>
    </xf>
    <xf numFmtId="0" fontId="3" fillId="0" borderId="11" xfId="59" applyNumberFormat="1" applyFont="1" applyFill="1" applyBorder="1" applyAlignment="1" applyProtection="1">
      <alignment horizontal="center" vertical="center" wrapText="1"/>
      <protection hidden="1"/>
    </xf>
    <xf numFmtId="0" fontId="3" fillId="0" borderId="0" xfId="59" applyFont="1" applyFill="1" applyBorder="1" applyAlignment="1" applyProtection="1">
      <alignment vertical="justify" wrapText="1"/>
      <protection hidden="1"/>
    </xf>
    <xf numFmtId="0" fontId="3" fillId="0" borderId="25" xfId="59" applyFont="1" applyFill="1" applyBorder="1" applyAlignment="1" applyProtection="1">
      <alignment horizontal="center" vertical="center"/>
      <protection hidden="1"/>
    </xf>
    <xf numFmtId="0" fontId="3" fillId="0" borderId="27" xfId="59" applyFont="1" applyFill="1" applyBorder="1" applyAlignment="1" applyProtection="1">
      <alignment horizontal="center" vertical="center"/>
      <protection hidden="1"/>
    </xf>
    <xf numFmtId="0" fontId="3" fillId="0" borderId="0" xfId="59" applyFont="1" applyFill="1" applyBorder="1" applyAlignment="1" applyProtection="1">
      <alignment horizontal="center"/>
      <protection hidden="1"/>
    </xf>
    <xf numFmtId="0" fontId="3" fillId="0" borderId="0" xfId="59" applyFont="1" applyFill="1" applyBorder="1" applyAlignment="1" applyProtection="1">
      <alignment horizontal="left"/>
      <protection hidden="1"/>
    </xf>
    <xf numFmtId="0" fontId="3" fillId="0" borderId="0" xfId="59" applyNumberFormat="1" applyFont="1" applyFill="1" applyBorder="1" applyAlignment="1" applyProtection="1">
      <alignment horizontal="center"/>
      <protection hidden="1"/>
    </xf>
    <xf numFmtId="0" fontId="3" fillId="0" borderId="0" xfId="59" applyFont="1" applyFill="1" applyBorder="1" applyAlignment="1" applyProtection="1">
      <alignment horizontal="center" wrapText="1"/>
      <protection hidden="1"/>
    </xf>
    <xf numFmtId="0" fontId="3" fillId="0" borderId="27" xfId="59" applyFont="1" applyFill="1" applyBorder="1" applyAlignment="1" applyProtection="1">
      <alignment horizontal="center"/>
      <protection hidden="1"/>
    </xf>
    <xf numFmtId="0" fontId="3" fillId="0" borderId="10" xfId="59" applyFont="1" applyFill="1" applyBorder="1" applyAlignment="1" applyProtection="1">
      <alignment horizontal="right"/>
      <protection hidden="1"/>
    </xf>
    <xf numFmtId="0" fontId="3" fillId="0" borderId="27" xfId="59" applyFont="1" applyFill="1" applyBorder="1" applyProtection="1">
      <alignment/>
      <protection hidden="1"/>
    </xf>
    <xf numFmtId="0" fontId="3" fillId="0" borderId="0" xfId="59" applyFont="1" applyFill="1" applyBorder="1" applyAlignment="1" applyProtection="1">
      <alignment horizontal="right"/>
      <protection hidden="1"/>
    </xf>
    <xf numFmtId="0" fontId="10" fillId="0" borderId="10" xfId="59" applyFont="1" applyFill="1" applyBorder="1" applyAlignment="1" applyProtection="1">
      <alignment horizontal="left" vertical="center" wrapText="1"/>
      <protection hidden="1"/>
    </xf>
    <xf numFmtId="0" fontId="3" fillId="0" borderId="28" xfId="59" applyFont="1" applyFill="1" applyBorder="1" applyAlignment="1" applyProtection="1">
      <alignment wrapText="1"/>
      <protection hidden="1"/>
    </xf>
    <xf numFmtId="0" fontId="3" fillId="0" borderId="29" xfId="59" applyFont="1" applyFill="1" applyBorder="1" applyAlignment="1" applyProtection="1">
      <alignment wrapText="1"/>
      <protection hidden="1"/>
    </xf>
    <xf numFmtId="0" fontId="3" fillId="0" borderId="0" xfId="59" applyFont="1" applyFill="1" applyBorder="1" applyAlignment="1" applyProtection="1">
      <alignment wrapText="1"/>
      <protection hidden="1"/>
    </xf>
    <xf numFmtId="0" fontId="3" fillId="0" borderId="30" xfId="59" applyFont="1" applyFill="1" applyBorder="1" applyAlignment="1" applyProtection="1">
      <alignment horizontal="center"/>
      <protection hidden="1"/>
    </xf>
    <xf numFmtId="0" fontId="22" fillId="0" borderId="10" xfId="59" applyFont="1" applyFill="1" applyBorder="1" applyAlignment="1" applyProtection="1">
      <alignment horizontal="right" vertical="center" wrapText="1"/>
      <protection hidden="1"/>
    </xf>
    <xf numFmtId="0" fontId="14" fillId="0" borderId="10" xfId="59" applyFont="1" applyFill="1" applyBorder="1" applyAlignment="1" applyProtection="1">
      <alignment horizontal="right" vertical="center" wrapText="1"/>
      <protection hidden="1"/>
    </xf>
    <xf numFmtId="0" fontId="3" fillId="0" borderId="14" xfId="59" applyFont="1" applyFill="1" applyBorder="1" applyProtection="1">
      <alignment/>
      <protection hidden="1"/>
    </xf>
    <xf numFmtId="0" fontId="3" fillId="0" borderId="16" xfId="59" applyFont="1" applyFill="1" applyBorder="1" applyProtection="1">
      <alignment/>
      <protection hidden="1"/>
    </xf>
    <xf numFmtId="0" fontId="3" fillId="0" borderId="17" xfId="59" applyFont="1" applyFill="1" applyBorder="1" applyProtection="1">
      <alignment/>
      <protection hidden="1"/>
    </xf>
    <xf numFmtId="0" fontId="23" fillId="0" borderId="18" xfId="59" applyFont="1" applyFill="1" applyBorder="1" applyAlignment="1" applyProtection="1">
      <alignment horizontal="center" vertical="center"/>
      <protection hidden="1"/>
    </xf>
    <xf numFmtId="0" fontId="10" fillId="0" borderId="18" xfId="59" applyFont="1" applyFill="1" applyBorder="1" applyAlignment="1" applyProtection="1">
      <alignment horizontal="center" vertical="center" wrapText="1"/>
      <protection hidden="1"/>
    </xf>
    <xf numFmtId="0" fontId="3" fillId="0" borderId="18" xfId="59" applyFont="1" applyFill="1" applyBorder="1" applyAlignment="1" applyProtection="1">
      <alignment horizontal="center" vertical="center" wrapText="1"/>
      <protection hidden="1"/>
    </xf>
    <xf numFmtId="0" fontId="3" fillId="0" borderId="18" xfId="59" applyFont="1" applyFill="1" applyBorder="1" applyAlignment="1" applyProtection="1">
      <alignment horizontal="left" vertical="center" wrapText="1"/>
      <protection hidden="1"/>
    </xf>
    <xf numFmtId="0" fontId="3" fillId="0" borderId="18" xfId="59" applyFont="1" applyFill="1" applyBorder="1" applyAlignment="1" applyProtection="1">
      <alignment vertical="center" wrapText="1"/>
      <protection hidden="1"/>
    </xf>
    <xf numFmtId="0" fontId="3" fillId="0" borderId="18" xfId="59" applyFont="1" applyFill="1" applyBorder="1" applyProtection="1">
      <alignment/>
      <protection hidden="1"/>
    </xf>
    <xf numFmtId="0" fontId="3" fillId="0" borderId="18" xfId="59" applyFont="1" applyFill="1" applyBorder="1" applyAlignment="1" applyProtection="1">
      <alignment horizontal="right" vertical="center" wrapText="1"/>
      <protection hidden="1"/>
    </xf>
    <xf numFmtId="0" fontId="10" fillId="0" borderId="18" xfId="59" applyFont="1" applyFill="1" applyBorder="1" applyAlignment="1" applyProtection="1">
      <alignment horizontal="right" vertical="center" wrapText="1"/>
      <protection hidden="1"/>
    </xf>
    <xf numFmtId="0" fontId="3" fillId="0" borderId="18" xfId="59" applyFont="1" applyFill="1" applyBorder="1" applyAlignment="1" applyProtection="1">
      <alignment wrapText="1"/>
      <protection hidden="1"/>
    </xf>
    <xf numFmtId="0" fontId="3" fillId="0" borderId="18" xfId="59" applyFont="1" applyFill="1" applyBorder="1" applyAlignment="1" applyProtection="1">
      <alignment horizontal="center" wrapText="1"/>
      <protection hidden="1"/>
    </xf>
    <xf numFmtId="0" fontId="10" fillId="0" borderId="18" xfId="59" applyFont="1" applyFill="1" applyBorder="1" applyAlignment="1" applyProtection="1">
      <alignment horizontal="center"/>
      <protection hidden="1"/>
    </xf>
    <xf numFmtId="0" fontId="3" fillId="0" borderId="18" xfId="59" applyFont="1" applyFill="1" applyBorder="1" applyAlignment="1" applyProtection="1">
      <alignment horizontal="justify" vertical="justify" wrapText="1"/>
      <protection hidden="1"/>
    </xf>
    <xf numFmtId="0" fontId="3" fillId="0" borderId="18" xfId="59" applyFont="1" applyFill="1" applyBorder="1" applyAlignment="1" applyProtection="1">
      <alignment horizontal="center"/>
      <protection hidden="1"/>
    </xf>
    <xf numFmtId="0" fontId="3" fillId="0" borderId="19" xfId="59" applyFont="1" applyFill="1" applyBorder="1" applyProtection="1">
      <alignment/>
      <protection hidden="1"/>
    </xf>
    <xf numFmtId="0" fontId="3" fillId="0" borderId="20" xfId="59" applyFont="1" applyFill="1" applyBorder="1" applyProtection="1">
      <alignment/>
      <protection hidden="1"/>
    </xf>
    <xf numFmtId="0" fontId="3" fillId="0" borderId="21" xfId="59" applyFont="1" applyFill="1" applyBorder="1" applyProtection="1">
      <alignment/>
      <protection hidden="1"/>
    </xf>
    <xf numFmtId="0" fontId="10" fillId="0" borderId="0" xfId="59" applyFont="1" applyFill="1" applyBorder="1" applyAlignment="1" applyProtection="1">
      <alignment vertical="justify" wrapText="1"/>
      <protection hidden="1"/>
    </xf>
    <xf numFmtId="0" fontId="3" fillId="0" borderId="31" xfId="59" applyFont="1" applyFill="1" applyBorder="1" applyAlignment="1" applyProtection="1">
      <alignment horizontal="center" vertical="center" wrapText="1"/>
      <protection hidden="1"/>
    </xf>
    <xf numFmtId="0" fontId="3" fillId="0" borderId="32" xfId="59"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31" fillId="0" borderId="0" xfId="59" applyFont="1" applyFill="1" applyBorder="1" applyAlignment="1" applyProtection="1">
      <alignment horizontal="center"/>
      <protection hidden="1"/>
    </xf>
    <xf numFmtId="0" fontId="31" fillId="0" borderId="0" xfId="59" applyFont="1" applyFill="1" applyBorder="1" applyAlignment="1" applyProtection="1">
      <alignment horizontal="center" vertical="center"/>
      <protection hidden="1"/>
    </xf>
    <xf numFmtId="0" fontId="31" fillId="0" borderId="0" xfId="0" applyFont="1" applyBorder="1" applyAlignment="1">
      <alignment vertical="center" wrapText="1"/>
    </xf>
    <xf numFmtId="0" fontId="32" fillId="0" borderId="0" xfId="0" applyFont="1" applyBorder="1" applyAlignment="1">
      <alignment vertical="center" wrapText="1"/>
    </xf>
    <xf numFmtId="0" fontId="31" fillId="0" borderId="0" xfId="0" applyFont="1" applyAlignment="1">
      <alignment vertical="center" wrapText="1"/>
    </xf>
    <xf numFmtId="0" fontId="33" fillId="0" borderId="0" xfId="0" applyFont="1" applyAlignment="1">
      <alignment vertical="center" wrapText="1"/>
    </xf>
    <xf numFmtId="0" fontId="34" fillId="0" borderId="0" xfId="0" applyFont="1" applyAlignment="1">
      <alignment vertical="center" wrapText="1"/>
    </xf>
    <xf numFmtId="0" fontId="35" fillId="0" borderId="0" xfId="0" applyFont="1" applyFill="1" applyBorder="1" applyAlignment="1" applyProtection="1">
      <alignment vertical="center" wrapText="1"/>
      <protection hidden="1"/>
    </xf>
    <xf numFmtId="0" fontId="4" fillId="6"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6" fillId="7" borderId="10" xfId="0" applyNumberFormat="1" applyFont="1" applyFill="1" applyBorder="1" applyAlignment="1" applyProtection="1">
      <alignment vertical="center" wrapText="1"/>
      <protection hidden="1"/>
    </xf>
    <xf numFmtId="0" fontId="35" fillId="0" borderId="0" xfId="0" applyFont="1" applyAlignment="1" applyProtection="1">
      <alignment vertical="center" wrapText="1"/>
      <protection hidden="1"/>
    </xf>
    <xf numFmtId="0" fontId="37" fillId="0" borderId="0" xfId="0" applyFont="1" applyFill="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3" fillId="0" borderId="0" xfId="0" applyFont="1" applyBorder="1" applyAlignment="1" applyProtection="1">
      <alignment vertical="center" wrapText="1"/>
      <protection hidden="1"/>
    </xf>
    <xf numFmtId="0" fontId="3" fillId="0" borderId="0" xfId="0" applyFont="1" applyBorder="1" applyAlignment="1" applyProtection="1">
      <alignment horizontal="center" vertical="center" wrapText="1"/>
      <protection hidden="1"/>
    </xf>
    <xf numFmtId="0" fontId="10" fillId="0" borderId="0" xfId="0" applyFont="1" applyBorder="1" applyAlignment="1" applyProtection="1">
      <alignment horizontal="left" vertical="center" wrapText="1"/>
      <protection hidden="1"/>
    </xf>
    <xf numFmtId="49" fontId="10" fillId="0" borderId="0" xfId="0" applyNumberFormat="1" applyFont="1" applyBorder="1" applyAlignment="1" applyProtection="1">
      <alignment horizontal="right" vertical="center" wrapText="1"/>
      <protection hidden="1"/>
    </xf>
    <xf numFmtId="0" fontId="3" fillId="0" borderId="33" xfId="0" applyFont="1" applyBorder="1" applyAlignment="1" applyProtection="1">
      <alignment vertical="center" wrapText="1"/>
      <protection hidden="1"/>
    </xf>
    <xf numFmtId="0" fontId="3" fillId="0" borderId="10" xfId="0" applyFont="1" applyBorder="1" applyAlignment="1" applyProtection="1">
      <alignment horizontal="center" vertical="center" wrapText="1"/>
      <protection hidden="1"/>
    </xf>
    <xf numFmtId="0" fontId="3" fillId="0" borderId="10" xfId="0" applyFont="1" applyBorder="1" applyAlignment="1" applyProtection="1">
      <alignment horizontal="left" vertical="center" wrapText="1"/>
      <protection hidden="1"/>
    </xf>
    <xf numFmtId="0" fontId="10" fillId="0" borderId="10" xfId="0" applyFont="1" applyBorder="1" applyAlignment="1" applyProtection="1">
      <alignment vertical="center" wrapText="1"/>
      <protection hidden="1"/>
    </xf>
    <xf numFmtId="0" fontId="10" fillId="0" borderId="10" xfId="0" applyFont="1" applyBorder="1" applyAlignment="1" applyProtection="1">
      <alignment horizontal="center" vertical="center" wrapText="1"/>
      <protection hidden="1"/>
    </xf>
    <xf numFmtId="0" fontId="3" fillId="0" borderId="29" xfId="0" applyFont="1" applyBorder="1" applyAlignment="1" applyProtection="1">
      <alignment vertical="center" wrapText="1"/>
      <protection hidden="1"/>
    </xf>
    <xf numFmtId="0" fontId="10" fillId="0" borderId="0" xfId="0" applyFont="1" applyBorder="1" applyAlignment="1" applyProtection="1">
      <alignment vertical="center" wrapText="1"/>
      <protection hidden="1"/>
    </xf>
    <xf numFmtId="49" fontId="3" fillId="0" borderId="0" xfId="0" applyNumberFormat="1" applyFont="1" applyBorder="1" applyAlignment="1" applyProtection="1">
      <alignment vertical="center" wrapText="1"/>
      <protection hidden="1"/>
    </xf>
    <xf numFmtId="0" fontId="10" fillId="0" borderId="0" xfId="0" applyFont="1" applyBorder="1" applyAlignment="1" applyProtection="1">
      <alignment vertical="top" wrapText="1"/>
      <protection hidden="1"/>
    </xf>
    <xf numFmtId="0" fontId="3" fillId="0" borderId="1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38" fillId="0" borderId="0" xfId="54" applyFont="1" applyFill="1" applyAlignment="1" applyProtection="1">
      <alignment vertical="center" wrapText="1"/>
      <protection locked="0"/>
    </xf>
    <xf numFmtId="0" fontId="3" fillId="0" borderId="34" xfId="0" applyFont="1" applyFill="1" applyBorder="1" applyAlignment="1" applyProtection="1">
      <alignment horizontal="center" vertical="center" wrapText="1"/>
      <protection hidden="1"/>
    </xf>
    <xf numFmtId="0" fontId="3" fillId="0" borderId="35"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10" fillId="0" borderId="36" xfId="0" applyFont="1" applyFill="1" applyBorder="1" applyAlignment="1" applyProtection="1">
      <alignment horizontal="center" vertical="center" wrapText="1"/>
      <protection hidden="1"/>
    </xf>
    <xf numFmtId="0" fontId="14" fillId="0" borderId="36" xfId="0" applyFont="1" applyFill="1" applyBorder="1" applyAlignment="1" applyProtection="1">
      <alignment horizontal="center" vertical="center" wrapText="1"/>
      <protection hidden="1"/>
    </xf>
    <xf numFmtId="0" fontId="3" fillId="0" borderId="37" xfId="0" applyFont="1" applyFill="1" applyBorder="1" applyAlignment="1" applyProtection="1">
      <alignment horizontal="center" vertical="center" wrapText="1"/>
      <protection hidden="1"/>
    </xf>
    <xf numFmtId="0" fontId="13" fillId="0" borderId="38"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3" fillId="0" borderId="10"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1"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46" fillId="2" borderId="0" xfId="54" applyFont="1" applyFill="1"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50" fillId="0" borderId="0" xfId="0" applyFont="1" applyBorder="1" applyAlignment="1" applyProtection="1">
      <alignment vertical="center" wrapText="1"/>
      <protection locked="0"/>
    </xf>
    <xf numFmtId="14" fontId="0" fillId="0" borderId="0" xfId="0" applyNumberFormat="1" applyBorder="1" applyAlignment="1">
      <alignment horizontal="justify" vertical="center" wrapText="1"/>
    </xf>
    <xf numFmtId="14" fontId="0" fillId="0" borderId="0" xfId="0" applyNumberFormat="1" applyBorder="1" applyAlignment="1" quotePrefix="1">
      <alignment horizontal="justify" vertical="center" wrapText="1"/>
    </xf>
    <xf numFmtId="0" fontId="3" fillId="0" borderId="0" xfId="0" applyFont="1" applyBorder="1" applyAlignment="1">
      <alignment horizontal="center" vertical="center" wrapText="1"/>
    </xf>
    <xf numFmtId="0" fontId="3" fillId="4" borderId="10"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left" vertical="center" wrapText="1"/>
      <protection locked="0"/>
    </xf>
    <xf numFmtId="0" fontId="3" fillId="3" borderId="0" xfId="0" applyFont="1" applyFill="1" applyBorder="1" applyAlignment="1" applyProtection="1">
      <alignment vertical="center" wrapText="1"/>
      <protection locked="0"/>
    </xf>
    <xf numFmtId="0" fontId="3" fillId="3" borderId="10" xfId="0" applyFont="1" applyFill="1" applyBorder="1" applyAlignment="1" applyProtection="1">
      <alignment horizontal="center" vertical="center" wrapText="1"/>
      <protection locked="0"/>
    </xf>
    <xf numFmtId="0" fontId="3" fillId="3" borderId="10" xfId="0" applyFont="1" applyFill="1" applyBorder="1" applyAlignment="1" applyProtection="1">
      <alignment vertical="center" wrapText="1"/>
      <protection locked="0"/>
    </xf>
    <xf numFmtId="0" fontId="3" fillId="3" borderId="0"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9" fillId="25" borderId="0" xfId="0" applyFont="1" applyFill="1" applyBorder="1" applyAlignment="1" applyProtection="1">
      <alignment horizontal="center" vertical="center" wrapText="1"/>
      <protection locked="0"/>
    </xf>
    <xf numFmtId="0" fontId="3" fillId="25" borderId="0" xfId="0" applyFont="1" applyFill="1" applyBorder="1" applyAlignment="1" applyProtection="1">
      <alignment horizontal="center" vertical="center" wrapText="1"/>
      <protection locked="0"/>
    </xf>
    <xf numFmtId="0" fontId="3" fillId="25" borderId="0" xfId="0" applyFont="1" applyFill="1" applyBorder="1" applyAlignment="1" applyProtection="1">
      <alignment vertical="center" wrapText="1"/>
      <protection locked="0"/>
    </xf>
    <xf numFmtId="0" fontId="10" fillId="11" borderId="0" xfId="0" applyFont="1" applyFill="1" applyBorder="1" applyAlignment="1" applyProtection="1">
      <alignment vertical="center" wrapText="1"/>
      <protection locked="0"/>
    </xf>
    <xf numFmtId="0" fontId="39" fillId="10" borderId="0" xfId="0" applyFont="1" applyFill="1" applyBorder="1" applyAlignment="1" applyProtection="1">
      <alignment vertical="center" wrapText="1"/>
      <protection hidden="1"/>
    </xf>
    <xf numFmtId="0" fontId="10" fillId="0" borderId="0" xfId="0" applyFont="1" applyBorder="1" applyAlignment="1" applyProtection="1">
      <alignment horizontal="right" vertical="center" wrapText="1"/>
      <protection hidden="1"/>
    </xf>
    <xf numFmtId="0" fontId="10" fillId="0" borderId="14" xfId="0" applyFont="1" applyBorder="1" applyAlignment="1" applyProtection="1" quotePrefix="1">
      <alignment horizontal="right" vertical="center" wrapText="1"/>
      <protection hidden="1"/>
    </xf>
    <xf numFmtId="0" fontId="10" fillId="0" borderId="16" xfId="0" applyFont="1" applyBorder="1" applyAlignment="1" applyProtection="1">
      <alignment vertical="center" wrapText="1"/>
      <protection hidden="1"/>
    </xf>
    <xf numFmtId="0" fontId="10" fillId="0" borderId="17" xfId="0" applyFont="1" applyBorder="1" applyAlignment="1" applyProtection="1" quotePrefix="1">
      <alignment horizontal="right" vertical="center" wrapText="1"/>
      <protection hidden="1"/>
    </xf>
    <xf numFmtId="0" fontId="10" fillId="0" borderId="18" xfId="0" applyFont="1" applyBorder="1" applyAlignment="1" applyProtection="1">
      <alignment vertical="center" wrapText="1"/>
      <protection hidden="1"/>
    </xf>
    <xf numFmtId="0" fontId="10" fillId="0" borderId="19" xfId="0" applyFont="1" applyBorder="1" applyAlignment="1" applyProtection="1">
      <alignment horizontal="right" vertical="center" wrapText="1"/>
      <protection hidden="1"/>
    </xf>
    <xf numFmtId="0" fontId="10" fillId="0" borderId="21" xfId="0" applyFont="1" applyBorder="1" applyAlignment="1" applyProtection="1">
      <alignment vertical="center" wrapText="1"/>
      <protection hidden="1"/>
    </xf>
    <xf numFmtId="0" fontId="14" fillId="7" borderId="39" xfId="0" applyFont="1" applyFill="1" applyBorder="1" applyAlignment="1" applyProtection="1">
      <alignment vertical="center" wrapText="1"/>
      <protection hidden="1"/>
    </xf>
    <xf numFmtId="0" fontId="14" fillId="7" borderId="27" xfId="0" applyFont="1" applyFill="1" applyBorder="1" applyAlignment="1" applyProtection="1">
      <alignment vertical="center" wrapText="1"/>
      <protection hidden="1"/>
    </xf>
    <xf numFmtId="0" fontId="14" fillId="7" borderId="10" xfId="0" applyFont="1" applyFill="1" applyBorder="1" applyAlignment="1" applyProtection="1">
      <alignment horizontal="center" vertical="center" wrapText="1"/>
      <protection hidden="1"/>
    </xf>
    <xf numFmtId="0" fontId="14" fillId="0" borderId="0" xfId="0" applyFont="1" applyBorder="1" applyAlignment="1" applyProtection="1">
      <alignment vertical="center" wrapText="1"/>
      <protection hidden="1"/>
    </xf>
    <xf numFmtId="0" fontId="3"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0" fontId="3" fillId="26" borderId="0" xfId="0" applyFont="1" applyFill="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horizontal="center" vertical="center" wrapText="1"/>
      <protection locked="0"/>
    </xf>
    <xf numFmtId="0" fontId="14" fillId="26"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5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horizontal="left" vertical="center" wrapText="1"/>
    </xf>
    <xf numFmtId="0" fontId="54" fillId="0" borderId="0" xfId="0" applyFont="1" applyBorder="1" applyAlignment="1">
      <alignment horizontal="center" vertical="center" wrapText="1"/>
    </xf>
    <xf numFmtId="0" fontId="53" fillId="0" borderId="0" xfId="0" applyFont="1" applyBorder="1" applyAlignment="1">
      <alignment horizontal="left" vertical="center" wrapText="1"/>
    </xf>
    <xf numFmtId="165" fontId="53" fillId="0" borderId="0" xfId="0" applyNumberFormat="1" applyFont="1" applyBorder="1" applyAlignment="1">
      <alignment horizontal="right" vertical="center" wrapText="1"/>
    </xf>
    <xf numFmtId="0" fontId="53" fillId="0" borderId="0" xfId="0" applyFont="1" applyBorder="1" applyAlignment="1" quotePrefix="1">
      <alignment horizontal="center" vertical="center" wrapText="1"/>
    </xf>
    <xf numFmtId="0" fontId="53" fillId="0" borderId="0" xfId="0" applyFont="1" applyBorder="1" applyAlignment="1">
      <alignment horizontal="right" vertical="center" wrapText="1"/>
    </xf>
    <xf numFmtId="0" fontId="54" fillId="0" borderId="0" xfId="0" applyFont="1" applyBorder="1" applyAlignment="1">
      <alignment vertical="center" wrapText="1"/>
    </xf>
    <xf numFmtId="0" fontId="54" fillId="0" borderId="0" xfId="0" applyFont="1" applyBorder="1" applyAlignment="1">
      <alignment horizontal="right" vertical="center" wrapText="1"/>
    </xf>
    <xf numFmtId="0" fontId="54" fillId="0" borderId="0" xfId="0" applyFont="1" applyBorder="1" applyAlignment="1" quotePrefix="1">
      <alignment horizontal="center" vertical="center" wrapText="1"/>
    </xf>
    <xf numFmtId="0" fontId="3" fillId="0" borderId="0" xfId="0" applyFont="1" applyBorder="1" applyAlignment="1">
      <alignment horizontal="right" vertical="center" wrapText="1"/>
    </xf>
    <xf numFmtId="0" fontId="0" fillId="0" borderId="0" xfId="0" applyBorder="1" applyAlignment="1" quotePrefix="1">
      <alignment horizontal="center" vertical="center" wrapText="1"/>
    </xf>
    <xf numFmtId="14" fontId="0" fillId="0" borderId="0" xfId="0" applyNumberFormat="1" applyBorder="1" applyAlignment="1">
      <alignment horizontal="center" vertical="center" wrapText="1"/>
    </xf>
    <xf numFmtId="165" fontId="54" fillId="0" borderId="0" xfId="0" applyNumberFormat="1" applyFont="1" applyBorder="1" applyAlignment="1">
      <alignment horizontal="right" vertical="center" wrapText="1"/>
    </xf>
    <xf numFmtId="0" fontId="56" fillId="0" borderId="0" xfId="0" applyFont="1" applyBorder="1" applyAlignment="1">
      <alignment horizontal="left" vertical="center" wrapText="1"/>
    </xf>
    <xf numFmtId="0" fontId="56"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13" fillId="24" borderId="10" xfId="0" applyFont="1" applyFill="1" applyBorder="1" applyAlignment="1">
      <alignment horizontal="center" vertical="center" wrapText="1"/>
    </xf>
    <xf numFmtId="0" fontId="53" fillId="0" borderId="10" xfId="0" applyFont="1" applyBorder="1" applyAlignment="1">
      <alignment horizontal="left" vertical="center" wrapText="1"/>
    </xf>
    <xf numFmtId="165" fontId="53" fillId="0" borderId="10" xfId="0" applyNumberFormat="1" applyFont="1" applyBorder="1" applyAlignment="1">
      <alignment horizontal="right" vertical="center" wrapText="1"/>
    </xf>
    <xf numFmtId="0" fontId="53" fillId="0" borderId="10" xfId="0" applyFont="1" applyBorder="1" applyAlignment="1" quotePrefix="1">
      <alignment horizontal="center" vertical="center" wrapText="1"/>
    </xf>
    <xf numFmtId="0" fontId="10" fillId="0" borderId="0" xfId="0" applyFont="1" applyBorder="1" applyAlignment="1" applyProtection="1">
      <alignment horizontal="right" vertical="top" wrapText="1"/>
      <protection hidden="1"/>
    </xf>
    <xf numFmtId="0" fontId="24" fillId="0" borderId="0" xfId="0" applyFont="1" applyFill="1" applyAlignment="1" applyProtection="1">
      <alignment horizontal="center" vertical="center" wrapText="1"/>
      <protection locked="0"/>
    </xf>
    <xf numFmtId="0" fontId="76" fillId="10"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top" wrapText="1"/>
      <protection hidden="1"/>
    </xf>
    <xf numFmtId="0" fontId="4" fillId="24" borderId="0" xfId="0" applyNumberFormat="1" applyFont="1" applyFill="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Alignment="1" applyProtection="1">
      <alignment/>
      <protection hidden="1"/>
    </xf>
    <xf numFmtId="0" fontId="3" fillId="0" borderId="0" xfId="0" applyFont="1" applyFill="1" applyBorder="1" applyAlignment="1" applyProtection="1">
      <alignment vertical="center" wrapText="1"/>
      <protection hidden="1"/>
    </xf>
    <xf numFmtId="0" fontId="3" fillId="0" borderId="0" xfId="0" applyFont="1" applyFill="1" applyBorder="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vertical="center" wrapText="1"/>
      <protection hidden="1"/>
    </xf>
    <xf numFmtId="0" fontId="11" fillId="0" borderId="0" xfId="0" applyFont="1" applyAlignment="1" applyProtection="1">
      <alignment horizontal="center"/>
      <protection hidden="1"/>
    </xf>
    <xf numFmtId="0" fontId="0" fillId="9" borderId="10" xfId="0" applyFill="1" applyBorder="1" applyAlignment="1" applyProtection="1">
      <alignment wrapText="1"/>
      <protection hidden="1"/>
    </xf>
    <xf numFmtId="0" fontId="0" fillId="9" borderId="10" xfId="0" applyFont="1" applyFill="1" applyBorder="1" applyAlignment="1" applyProtection="1">
      <alignment wrapText="1"/>
      <protection hidden="1"/>
    </xf>
    <xf numFmtId="0" fontId="3"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ill="1" applyAlignment="1" applyProtection="1">
      <alignment horizontal="left"/>
      <protection hidden="1"/>
    </xf>
    <xf numFmtId="0" fontId="0" fillId="0" borderId="0" xfId="0" applyFill="1" applyAlignment="1" applyProtection="1">
      <alignment horizontal="center"/>
      <protection hidden="1"/>
    </xf>
    <xf numFmtId="0" fontId="3" fillId="22" borderId="10" xfId="0" applyFont="1" applyFill="1" applyBorder="1" applyAlignment="1" applyProtection="1">
      <alignment horizontal="center" vertical="center" wrapText="1"/>
      <protection hidden="1"/>
    </xf>
    <xf numFmtId="0" fontId="0" fillId="22" borderId="10" xfId="0" applyFill="1" applyBorder="1" applyAlignment="1" applyProtection="1">
      <alignment horizontal="center"/>
      <protection hidden="1"/>
    </xf>
    <xf numFmtId="0" fontId="12" fillId="0" borderId="0" xfId="0" applyFont="1" applyAlignment="1" applyProtection="1">
      <alignment horizontal="center" vertical="center" wrapText="1"/>
      <protection hidden="1"/>
    </xf>
    <xf numFmtId="0" fontId="10" fillId="9" borderId="10" xfId="0" applyFont="1" applyFill="1" applyBorder="1" applyAlignment="1" applyProtection="1">
      <alignment horizontal="center" vertical="center" wrapText="1"/>
      <protection hidden="1"/>
    </xf>
    <xf numFmtId="0" fontId="11" fillId="9" borderId="10" xfId="0" applyFont="1" applyFill="1" applyBorder="1" applyAlignment="1" applyProtection="1">
      <alignment horizontal="center" vertical="center" wrapText="1"/>
      <protection hidden="1"/>
    </xf>
    <xf numFmtId="0" fontId="11" fillId="9" borderId="10" xfId="0" applyFont="1" applyFill="1" applyBorder="1" applyAlignment="1" applyProtection="1">
      <alignment horizontal="center"/>
      <protection hidden="1"/>
    </xf>
    <xf numFmtId="0" fontId="0" fillId="0" borderId="0" xfId="0" applyFont="1" applyAlignment="1" applyProtection="1">
      <alignment horizontal="center" wrapText="1"/>
      <protection hidden="1"/>
    </xf>
    <xf numFmtId="0" fontId="0" fillId="0" borderId="0" xfId="0" applyFont="1" applyAlignment="1" applyProtection="1">
      <alignment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27" borderId="10" xfId="0" applyFill="1" applyBorder="1" applyAlignment="1" applyProtection="1">
      <alignment horizontal="center"/>
      <protection hidden="1"/>
    </xf>
    <xf numFmtId="0" fontId="0" fillId="27" borderId="10" xfId="0" applyFill="1" applyBorder="1" applyAlignment="1" applyProtection="1">
      <alignment/>
      <protection hidden="1"/>
    </xf>
    <xf numFmtId="165" fontId="0" fillId="27" borderId="10" xfId="0" applyNumberFormat="1" applyFill="1" applyBorder="1" applyAlignment="1" applyProtection="1">
      <alignment/>
      <protection hidden="1"/>
    </xf>
    <xf numFmtId="165" fontId="0" fillId="27" borderId="10" xfId="0" applyNumberFormat="1" applyFill="1" applyBorder="1" applyAlignment="1" applyProtection="1">
      <alignment horizontal="center"/>
      <protection hidden="1"/>
    </xf>
    <xf numFmtId="0" fontId="0" fillId="15" borderId="10" xfId="0" applyFill="1" applyBorder="1" applyAlignment="1" applyProtection="1">
      <alignment/>
      <protection hidden="1"/>
    </xf>
    <xf numFmtId="0" fontId="0" fillId="15" borderId="10" xfId="0" applyFill="1" applyBorder="1"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wrapText="1"/>
      <protection hidden="1"/>
    </xf>
    <xf numFmtId="0" fontId="4" fillId="7"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4" fillId="7" borderId="10" xfId="0" applyNumberFormat="1" applyFont="1" applyFill="1" applyBorder="1" applyAlignment="1" applyProtection="1">
      <alignment horizontal="center" vertical="center" wrapText="1"/>
      <protection hidden="1"/>
    </xf>
    <xf numFmtId="0" fontId="4" fillId="0" borderId="0" xfId="0" applyNumberFormat="1" applyFont="1" applyFill="1" applyAlignment="1" applyProtection="1">
      <alignment horizontal="center" vertical="center" wrapText="1"/>
      <protection hidden="1"/>
    </xf>
    <xf numFmtId="0" fontId="4" fillId="3" borderId="0" xfId="0" applyNumberFormat="1" applyFont="1" applyFill="1" applyAlignment="1" applyProtection="1">
      <alignment horizontal="center" vertical="center" wrapText="1"/>
      <protection hidden="1"/>
    </xf>
    <xf numFmtId="0" fontId="4" fillId="4" borderId="0" xfId="0" applyNumberFormat="1" applyFont="1" applyFill="1" applyAlignment="1" applyProtection="1">
      <alignment horizontal="center" vertical="center" wrapText="1"/>
      <protection hidden="1"/>
    </xf>
    <xf numFmtId="0" fontId="4" fillId="22" borderId="0" xfId="0" applyNumberFormat="1" applyFont="1" applyFill="1" applyAlignment="1" applyProtection="1">
      <alignment horizontal="center" vertical="center" wrapText="1"/>
      <protection hidden="1"/>
    </xf>
    <xf numFmtId="0" fontId="4" fillId="8" borderId="0" xfId="0" applyNumberFormat="1" applyFont="1" applyFill="1" applyAlignment="1" applyProtection="1">
      <alignment horizontal="center" vertical="center" wrapText="1"/>
      <protection hidden="1"/>
    </xf>
    <xf numFmtId="0" fontId="4" fillId="8" borderId="0" xfId="0" applyNumberFormat="1" applyFont="1" applyFill="1" applyAlignment="1" applyProtection="1">
      <alignment vertical="center" wrapText="1"/>
      <protection hidden="1"/>
    </xf>
    <xf numFmtId="0" fontId="58" fillId="28" borderId="0" xfId="0" applyFont="1" applyFill="1" applyAlignment="1" applyProtection="1">
      <alignment horizontal="center" vertical="center" wrapText="1"/>
      <protection hidden="1"/>
    </xf>
    <xf numFmtId="0" fontId="4" fillId="8" borderId="0" xfId="0" applyNumberFormat="1" applyFont="1" applyFill="1" applyAlignment="1" applyProtection="1">
      <alignment horizontal="center" vertical="center" wrapText="1"/>
      <protection hidden="1"/>
    </xf>
    <xf numFmtId="0" fontId="4" fillId="3" borderId="0" xfId="0" applyNumberFormat="1" applyFont="1" applyFill="1" applyAlignment="1" applyProtection="1">
      <alignment horizontal="center" vertical="center" wrapText="1"/>
      <protection hidden="1"/>
    </xf>
    <xf numFmtId="0" fontId="4" fillId="22" borderId="0" xfId="0" applyNumberFormat="1" applyFont="1" applyFill="1" applyAlignment="1" applyProtection="1">
      <alignment horizontal="center" vertical="center" wrapText="1"/>
      <protection hidden="1"/>
    </xf>
    <xf numFmtId="0" fontId="0" fillId="0" borderId="0" xfId="0" applyAlignment="1" applyProtection="1">
      <alignment horizontal="center"/>
      <protection hidden="1"/>
    </xf>
    <xf numFmtId="0" fontId="4" fillId="24" borderId="0" xfId="0" applyNumberFormat="1" applyFont="1" applyFill="1" applyAlignment="1" applyProtection="1">
      <alignment horizontal="center" vertical="center" wrapText="1"/>
      <protection hidden="1"/>
    </xf>
    <xf numFmtId="0" fontId="0" fillId="0" borderId="0" xfId="0" applyAlignment="1" applyProtection="1">
      <alignment horizontal="left"/>
      <protection hidden="1"/>
    </xf>
    <xf numFmtId="0" fontId="25" fillId="9" borderId="10" xfId="60" applyFont="1" applyFill="1" applyBorder="1" applyAlignment="1" applyProtection="1">
      <alignment horizontal="center"/>
      <protection hidden="1"/>
    </xf>
    <xf numFmtId="0" fontId="30" fillId="24" borderId="11" xfId="60" applyFont="1" applyFill="1" applyBorder="1" applyAlignment="1" applyProtection="1">
      <alignment horizontal="center"/>
      <protection hidden="1"/>
    </xf>
    <xf numFmtId="0" fontId="60" fillId="0" borderId="10" xfId="60" applyBorder="1" applyAlignment="1" applyProtection="1">
      <alignment horizontal="center"/>
      <protection hidden="1"/>
    </xf>
    <xf numFmtId="0" fontId="30" fillId="24" borderId="10" xfId="60" applyFont="1" applyFill="1" applyBorder="1" applyAlignment="1" applyProtection="1">
      <alignment horizontal="center"/>
      <protection hidden="1"/>
    </xf>
    <xf numFmtId="0" fontId="30" fillId="24" borderId="0" xfId="60" applyFont="1" applyFill="1" applyAlignment="1" applyProtection="1">
      <alignment horizontal="center"/>
      <protection hidden="1"/>
    </xf>
    <xf numFmtId="0" fontId="60" fillId="0" borderId="0" xfId="60" applyAlignment="1" applyProtection="1">
      <alignment horizontal="center"/>
      <protection hidden="1"/>
    </xf>
    <xf numFmtId="0" fontId="25" fillId="9" borderId="0" xfId="60" applyFont="1" applyFill="1" applyAlignment="1" applyProtection="1">
      <alignment horizontal="center"/>
      <protection hidden="1"/>
    </xf>
    <xf numFmtId="0" fontId="15" fillId="0" borderId="20" xfId="0" applyFont="1" applyBorder="1" applyAlignment="1" applyProtection="1">
      <alignment horizontal="center" vertical="center" wrapText="1"/>
      <protection hidden="1"/>
    </xf>
    <xf numFmtId="0" fontId="0" fillId="27" borderId="10" xfId="0"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4" fillId="7" borderId="0" xfId="0" applyNumberFormat="1" applyFont="1" applyFill="1" applyAlignment="1" applyProtection="1">
      <alignment horizontal="center" vertical="center" wrapText="1"/>
      <protection hidden="1"/>
    </xf>
    <xf numFmtId="0" fontId="3" fillId="22" borderId="10" xfId="0" applyFont="1" applyFill="1" applyBorder="1" applyAlignment="1" applyProtection="1">
      <alignment horizontal="center" vertical="center" wrapText="1"/>
      <protection hidden="1"/>
    </xf>
    <xf numFmtId="0" fontId="4" fillId="4" borderId="0" xfId="0" applyNumberFormat="1" applyFont="1" applyFill="1" applyAlignment="1" applyProtection="1">
      <alignment horizontal="center" vertical="center" wrapText="1"/>
      <protection hidden="1"/>
    </xf>
    <xf numFmtId="0" fontId="48" fillId="29" borderId="0" xfId="0" applyFont="1" applyFill="1" applyBorder="1" applyAlignment="1" applyProtection="1">
      <alignment horizontal="justify" vertical="center" wrapText="1"/>
      <protection hidden="1"/>
    </xf>
    <xf numFmtId="0" fontId="48" fillId="29" borderId="13" xfId="0" applyFont="1" applyFill="1" applyBorder="1" applyAlignment="1" applyProtection="1">
      <alignment horizontal="justify" vertical="center" wrapText="1"/>
      <protection hidden="1"/>
    </xf>
    <xf numFmtId="0" fontId="9" fillId="24" borderId="0"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8" fillId="25" borderId="0" xfId="54" applyFont="1" applyFill="1" applyBorder="1" applyAlignment="1" applyProtection="1">
      <alignment horizontal="center" vertical="center" wrapText="1"/>
      <protection locked="0"/>
    </xf>
    <xf numFmtId="0" fontId="3" fillId="3" borderId="40"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left" vertical="center" wrapText="1"/>
      <protection locked="0"/>
    </xf>
    <xf numFmtId="0" fontId="3" fillId="25" borderId="26"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hidden="1"/>
    </xf>
    <xf numFmtId="165" fontId="3" fillId="3" borderId="10" xfId="0" applyNumberFormat="1" applyFont="1" applyFill="1" applyBorder="1" applyAlignment="1" applyProtection="1">
      <alignment horizontal="center" vertical="center" wrapText="1"/>
      <protection locked="0"/>
    </xf>
    <xf numFmtId="0" fontId="3" fillId="3" borderId="27" xfId="0" applyFont="1" applyFill="1" applyBorder="1" applyAlignment="1" applyProtection="1">
      <alignment horizontal="left" vertical="center" wrapText="1"/>
      <protection locked="0"/>
    </xf>
    <xf numFmtId="0" fontId="8" fillId="30" borderId="0"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justify" vertical="center" wrapText="1"/>
      <protection hidden="1"/>
    </xf>
    <xf numFmtId="0" fontId="3" fillId="7" borderId="0" xfId="0" applyFont="1" applyFill="1" applyBorder="1" applyAlignment="1" applyProtection="1">
      <alignment horizontal="justify" vertical="center" wrapText="1"/>
      <protection hidden="1"/>
    </xf>
    <xf numFmtId="0" fontId="3" fillId="7" borderId="20" xfId="0" applyFont="1" applyFill="1" applyBorder="1" applyAlignment="1" applyProtection="1">
      <alignment horizontal="justify" vertical="center" wrapText="1"/>
      <protection hidden="1"/>
    </xf>
    <xf numFmtId="0" fontId="42" fillId="3" borderId="15" xfId="0" applyFont="1" applyFill="1" applyBorder="1" applyAlignment="1" applyProtection="1">
      <alignment horizontal="justify" vertical="center" wrapText="1"/>
      <protection hidden="1"/>
    </xf>
    <xf numFmtId="0" fontId="42" fillId="3" borderId="0" xfId="0" applyFont="1" applyFill="1" applyBorder="1" applyAlignment="1" applyProtection="1">
      <alignment horizontal="justify" vertical="center" wrapText="1"/>
      <protection hidden="1"/>
    </xf>
    <xf numFmtId="0" fontId="45" fillId="10" borderId="0" xfId="54" applyFont="1" applyFill="1" applyBorder="1" applyAlignment="1" applyProtection="1">
      <alignment horizontal="left" vertical="center" wrapText="1"/>
      <protection locked="0"/>
    </xf>
    <xf numFmtId="0" fontId="55" fillId="10" borderId="0" xfId="54" applyFont="1" applyFill="1" applyBorder="1" applyAlignment="1" applyProtection="1">
      <alignment horizontal="left" vertical="center" wrapText="1"/>
      <protection locked="0"/>
    </xf>
    <xf numFmtId="0" fontId="55" fillId="10" borderId="0" xfId="54"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77" fillId="23" borderId="22" xfId="0" applyFont="1" applyFill="1" applyBorder="1" applyAlignment="1" applyProtection="1">
      <alignment horizontal="center" vertical="center" wrapText="1"/>
      <protection hidden="1"/>
    </xf>
    <xf numFmtId="0" fontId="77" fillId="23" borderId="41" xfId="0" applyFont="1" applyFill="1" applyBorder="1" applyAlignment="1" applyProtection="1">
      <alignment horizontal="center" vertical="center" wrapText="1"/>
      <protection hidden="1"/>
    </xf>
    <xf numFmtId="0" fontId="77" fillId="23" borderId="42" xfId="0" applyFont="1" applyFill="1" applyBorder="1" applyAlignment="1" applyProtection="1">
      <alignment horizontal="center" vertical="center" wrapText="1"/>
      <protection hidden="1"/>
    </xf>
    <xf numFmtId="0" fontId="58" fillId="28" borderId="0" xfId="0" applyFont="1" applyFill="1" applyAlignment="1" applyProtection="1">
      <alignment horizontal="center" vertical="center" wrapText="1"/>
      <protection hidden="1"/>
    </xf>
    <xf numFmtId="0" fontId="14" fillId="0" borderId="43" xfId="0" applyFont="1" applyFill="1" applyBorder="1" applyAlignment="1" applyProtection="1">
      <alignment horizontal="center" vertical="center" wrapText="1"/>
      <protection hidden="1"/>
    </xf>
    <xf numFmtId="0" fontId="14" fillId="0" borderId="29" xfId="0" applyFont="1" applyFill="1" applyBorder="1" applyAlignment="1" applyProtection="1">
      <alignment horizontal="center" vertical="center" wrapText="1"/>
      <protection hidden="1"/>
    </xf>
    <xf numFmtId="0" fontId="14" fillId="0" borderId="44" xfId="0" applyFont="1" applyFill="1" applyBorder="1" applyAlignment="1" applyProtection="1">
      <alignment horizontal="center" vertical="center" wrapText="1"/>
      <protection hidden="1"/>
    </xf>
    <xf numFmtId="0" fontId="14" fillId="0" borderId="19" xfId="0" applyFont="1" applyFill="1" applyBorder="1" applyAlignment="1" applyProtection="1">
      <alignment horizontal="center" vertical="center" wrapText="1"/>
      <protection hidden="1"/>
    </xf>
    <xf numFmtId="0" fontId="14" fillId="0" borderId="20" xfId="0" applyFont="1" applyFill="1" applyBorder="1" applyAlignment="1" applyProtection="1">
      <alignment horizontal="center" vertical="center" wrapText="1"/>
      <protection hidden="1"/>
    </xf>
    <xf numFmtId="0" fontId="14" fillId="0" borderId="45" xfId="0" applyFont="1" applyFill="1" applyBorder="1" applyAlignment="1" applyProtection="1">
      <alignment horizontal="center" vertical="center" wrapText="1"/>
      <protection hidden="1"/>
    </xf>
    <xf numFmtId="0" fontId="14" fillId="0" borderId="0" xfId="0" applyFont="1" applyAlignment="1" applyProtection="1">
      <alignment horizontal="left" vertical="center" wrapText="1"/>
      <protection hidden="1"/>
    </xf>
    <xf numFmtId="0" fontId="3" fillId="0" borderId="10" xfId="0" applyFont="1" applyFill="1" applyBorder="1" applyAlignment="1" applyProtection="1">
      <alignment horizontal="center" vertical="center" wrapText="1"/>
      <protection hidden="1"/>
    </xf>
    <xf numFmtId="0" fontId="3" fillId="0" borderId="10" xfId="0" applyFont="1" applyFill="1" applyBorder="1" applyAlignment="1" applyProtection="1" quotePrefix="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4" fillId="0" borderId="10"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14" fillId="0" borderId="48" xfId="0" applyFont="1" applyFill="1" applyBorder="1" applyAlignment="1" applyProtection="1">
      <alignment horizontal="center" vertical="center" wrapText="1"/>
      <protection hidden="1"/>
    </xf>
    <xf numFmtId="0" fontId="14" fillId="0" borderId="49" xfId="0" applyFont="1" applyFill="1" applyBorder="1" applyAlignment="1" applyProtection="1">
      <alignment horizontal="center" vertical="center" wrapText="1"/>
      <protection hidden="1"/>
    </xf>
    <xf numFmtId="0" fontId="14" fillId="0" borderId="50" xfId="0" applyFont="1" applyFill="1" applyBorder="1" applyAlignment="1" applyProtection="1">
      <alignment horizontal="center" vertical="center" wrapText="1"/>
      <protection hidden="1"/>
    </xf>
    <xf numFmtId="0" fontId="31" fillId="0" borderId="0" xfId="0" applyFont="1" applyAlignment="1">
      <alignment horizontal="center" vertical="center" wrapText="1"/>
    </xf>
    <xf numFmtId="0" fontId="38" fillId="0" borderId="0" xfId="54" applyFont="1" applyAlignment="1" applyProtection="1">
      <alignment horizontal="center" vertical="center" wrapText="1"/>
      <protection/>
    </xf>
    <xf numFmtId="0" fontId="3" fillId="0" borderId="10" xfId="59" applyFont="1" applyFill="1" applyBorder="1" applyAlignment="1" applyProtection="1">
      <alignment horizontal="left" vertical="center" wrapText="1"/>
      <protection hidden="1"/>
    </xf>
    <xf numFmtId="0" fontId="3" fillId="0" borderId="10" xfId="59" applyFont="1" applyFill="1" applyBorder="1" applyAlignment="1" applyProtection="1">
      <alignment horizontal="center" vertical="center" wrapText="1"/>
      <protection hidden="1"/>
    </xf>
    <xf numFmtId="12" fontId="3" fillId="0" borderId="10" xfId="59" applyNumberFormat="1" applyFont="1" applyFill="1" applyBorder="1" applyAlignment="1" applyProtection="1">
      <alignment vertical="center" wrapText="1"/>
      <protection hidden="1"/>
    </xf>
    <xf numFmtId="12" fontId="3" fillId="0" borderId="47" xfId="59" applyNumberFormat="1" applyFont="1" applyFill="1" applyBorder="1" applyAlignment="1" applyProtection="1">
      <alignment vertical="center" wrapText="1"/>
      <protection hidden="1"/>
    </xf>
    <xf numFmtId="0" fontId="10" fillId="0" borderId="0" xfId="59" applyFont="1" applyFill="1" applyBorder="1" applyAlignment="1" applyProtection="1">
      <alignment horizontal="left" vertical="justify" wrapText="1"/>
      <protection hidden="1"/>
    </xf>
    <xf numFmtId="0" fontId="3" fillId="0" borderId="0" xfId="59" applyFont="1" applyFill="1" applyBorder="1" applyAlignment="1" applyProtection="1">
      <alignment horizontal="center" vertical="center" wrapText="1"/>
      <protection hidden="1"/>
    </xf>
    <xf numFmtId="0" fontId="3" fillId="0" borderId="51" xfId="59" applyFont="1" applyFill="1" applyBorder="1" applyAlignment="1" applyProtection="1">
      <alignment horizontal="center" vertical="center" wrapText="1"/>
      <protection hidden="1"/>
    </xf>
    <xf numFmtId="0" fontId="3" fillId="0" borderId="52" xfId="59" applyFont="1" applyFill="1" applyBorder="1" applyAlignment="1" applyProtection="1">
      <alignment horizontal="center" vertical="center" wrapText="1"/>
      <protection hidden="1"/>
    </xf>
    <xf numFmtId="0" fontId="10" fillId="0" borderId="27" xfId="59" applyFont="1" applyFill="1" applyBorder="1" applyAlignment="1" applyProtection="1">
      <alignment horizontal="left" vertical="center" wrapText="1"/>
      <protection hidden="1"/>
    </xf>
    <xf numFmtId="0" fontId="10" fillId="0" borderId="10" xfId="59" applyFont="1" applyFill="1" applyBorder="1" applyAlignment="1" applyProtection="1">
      <alignment horizontal="left" vertical="center" wrapText="1"/>
      <protection hidden="1"/>
    </xf>
    <xf numFmtId="0" fontId="3" fillId="0" borderId="0" xfId="59" applyFont="1" applyFill="1" applyBorder="1" applyAlignment="1" applyProtection="1">
      <alignment horizontal="center" wrapText="1"/>
      <protection hidden="1"/>
    </xf>
    <xf numFmtId="0" fontId="10" fillId="0" borderId="0" xfId="59" applyFont="1" applyFill="1" applyBorder="1" applyAlignment="1" applyProtection="1">
      <alignment horizontal="center"/>
      <protection hidden="1"/>
    </xf>
    <xf numFmtId="0" fontId="3" fillId="0" borderId="0" xfId="59" applyFont="1" applyFill="1" applyBorder="1" applyAlignment="1" applyProtection="1">
      <alignment horizontal="justify" vertical="justify" wrapText="1"/>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horizontal="center"/>
      <protection hidden="1"/>
    </xf>
    <xf numFmtId="0" fontId="3" fillId="0" borderId="27" xfId="59" applyFont="1" applyFill="1" applyBorder="1" applyAlignment="1" applyProtection="1">
      <alignment horizontal="left"/>
      <protection hidden="1"/>
    </xf>
    <xf numFmtId="0" fontId="3" fillId="0" borderId="10" xfId="59" applyFont="1" applyFill="1" applyBorder="1" applyAlignment="1" applyProtection="1">
      <alignment horizontal="left"/>
      <protection hidden="1"/>
    </xf>
    <xf numFmtId="0" fontId="22" fillId="0" borderId="10" xfId="59" applyFont="1" applyFill="1" applyBorder="1" applyAlignment="1" applyProtection="1">
      <alignment horizontal="right"/>
      <protection hidden="1"/>
    </xf>
    <xf numFmtId="0" fontId="19" fillId="0" borderId="0" xfId="59" applyFont="1" applyFill="1" applyBorder="1" applyAlignment="1" applyProtection="1">
      <alignment horizontal="left" vertical="center"/>
      <protection hidden="1"/>
    </xf>
    <xf numFmtId="0" fontId="19" fillId="0" borderId="13" xfId="59" applyFont="1" applyFill="1" applyBorder="1" applyAlignment="1" applyProtection="1">
      <alignment horizontal="left" vertical="center"/>
      <protection hidden="1"/>
    </xf>
    <xf numFmtId="0" fontId="19" fillId="0" borderId="40" xfId="59" applyFont="1" applyFill="1" applyBorder="1" applyAlignment="1" applyProtection="1">
      <alignment horizontal="right" vertical="center"/>
      <protection hidden="1"/>
    </xf>
    <xf numFmtId="0" fontId="19" fillId="0" borderId="39" xfId="59" applyFont="1" applyFill="1" applyBorder="1" applyAlignment="1" applyProtection="1">
      <alignment horizontal="right" vertical="center"/>
      <protection hidden="1"/>
    </xf>
    <xf numFmtId="0" fontId="19" fillId="0" borderId="27" xfId="59" applyFont="1" applyFill="1" applyBorder="1" applyAlignment="1" applyProtection="1">
      <alignment horizontal="right" vertical="center"/>
      <protection hidden="1"/>
    </xf>
    <xf numFmtId="0" fontId="22" fillId="0" borderId="40" xfId="59" applyFont="1" applyFill="1" applyBorder="1" applyAlignment="1" applyProtection="1">
      <alignment horizontal="right"/>
      <protection hidden="1"/>
    </xf>
    <xf numFmtId="0" fontId="3" fillId="0" borderId="40" xfId="59" applyFont="1" applyFill="1" applyBorder="1" applyAlignment="1" applyProtection="1">
      <alignment horizontal="center" vertical="center" wrapText="1"/>
      <protection hidden="1"/>
    </xf>
    <xf numFmtId="0" fontId="3" fillId="0" borderId="27" xfId="59" applyFont="1" applyFill="1" applyBorder="1" applyAlignment="1" applyProtection="1">
      <alignment horizontal="center" vertical="center" wrapText="1"/>
      <protection hidden="1"/>
    </xf>
    <xf numFmtId="0" fontId="3" fillId="0" borderId="44" xfId="59" applyFont="1" applyFill="1" applyBorder="1" applyAlignment="1" applyProtection="1">
      <alignment horizontal="left"/>
      <protection hidden="1"/>
    </xf>
    <xf numFmtId="0" fontId="3" fillId="0" borderId="12" xfId="59" applyFont="1" applyFill="1" applyBorder="1" applyAlignment="1" applyProtection="1">
      <alignment horizontal="left"/>
      <protection hidden="1"/>
    </xf>
    <xf numFmtId="0" fontId="22" fillId="0" borderId="12" xfId="59" applyFont="1" applyFill="1" applyBorder="1" applyAlignment="1" applyProtection="1">
      <alignment horizontal="right"/>
      <protection hidden="1"/>
    </xf>
    <xf numFmtId="0" fontId="22" fillId="0" borderId="28" xfId="59" applyFont="1" applyFill="1" applyBorder="1" applyAlignment="1" applyProtection="1">
      <alignment horizontal="right"/>
      <protection hidden="1"/>
    </xf>
    <xf numFmtId="0" fontId="3" fillId="0" borderId="10" xfId="59" applyFont="1" applyFill="1" applyBorder="1" applyAlignment="1" applyProtection="1">
      <alignment horizontal="center"/>
      <protection hidden="1"/>
    </xf>
    <xf numFmtId="0" fontId="3" fillId="0" borderId="10" xfId="59" applyFont="1" applyFill="1" applyBorder="1" applyAlignment="1" applyProtection="1">
      <alignment/>
      <protection hidden="1"/>
    </xf>
    <xf numFmtId="0" fontId="3" fillId="0" borderId="40" xfId="59" applyFont="1" applyFill="1" applyBorder="1" applyAlignment="1" applyProtection="1">
      <alignment horizontal="left" vertical="center" wrapText="1"/>
      <protection hidden="1"/>
    </xf>
    <xf numFmtId="0" fontId="3" fillId="0" borderId="27" xfId="59" applyFont="1" applyFill="1" applyBorder="1" applyAlignment="1" applyProtection="1">
      <alignment horizontal="left" vertical="center" wrapText="1"/>
      <protection hidden="1"/>
    </xf>
    <xf numFmtId="0" fontId="3" fillId="0" borderId="10" xfId="59" applyFont="1" applyFill="1" applyBorder="1" applyAlignment="1" applyProtection="1">
      <alignment horizontal="left" wrapText="1"/>
      <protection hidden="1"/>
    </xf>
    <xf numFmtId="0" fontId="3" fillId="0" borderId="10" xfId="59" applyFont="1" applyFill="1" applyBorder="1" applyAlignment="1" applyProtection="1">
      <alignment horizontal="center" vertical="center"/>
      <protection hidden="1"/>
    </xf>
    <xf numFmtId="0" fontId="3" fillId="0" borderId="29" xfId="59" applyFont="1" applyFill="1" applyBorder="1" applyAlignment="1" applyProtection="1">
      <alignment horizontal="left" vertical="center" wrapText="1"/>
      <protection hidden="1"/>
    </xf>
    <xf numFmtId="0" fontId="3" fillId="0" borderId="44" xfId="59" applyFont="1" applyFill="1" applyBorder="1" applyAlignment="1" applyProtection="1">
      <alignment horizontal="left" vertical="center" wrapText="1"/>
      <protection hidden="1"/>
    </xf>
    <xf numFmtId="0" fontId="3" fillId="0" borderId="33" xfId="59" applyFont="1" applyFill="1" applyBorder="1" applyAlignment="1" applyProtection="1">
      <alignment horizontal="left" vertical="center" wrapText="1"/>
      <protection hidden="1"/>
    </xf>
    <xf numFmtId="0" fontId="3" fillId="0" borderId="53" xfId="59" applyFont="1" applyFill="1" applyBorder="1" applyAlignment="1" applyProtection="1">
      <alignment horizontal="left" vertical="center" wrapText="1"/>
      <protection hidden="1"/>
    </xf>
    <xf numFmtId="0" fontId="3" fillId="0" borderId="44" xfId="59" applyFont="1" applyFill="1" applyBorder="1" applyAlignment="1" applyProtection="1">
      <alignment horizontal="center" vertical="center"/>
      <protection hidden="1"/>
    </xf>
    <xf numFmtId="0" fontId="3" fillId="0" borderId="53" xfId="59" applyFont="1" applyFill="1" applyBorder="1" applyAlignment="1" applyProtection="1">
      <alignment horizontal="center" vertical="center"/>
      <protection hidden="1"/>
    </xf>
    <xf numFmtId="0" fontId="3" fillId="0" borderId="27" xfId="59" applyFont="1" applyFill="1" applyBorder="1" applyAlignment="1" applyProtection="1">
      <alignment horizontal="left" vertical="center"/>
      <protection hidden="1"/>
    </xf>
    <xf numFmtId="0" fontId="3" fillId="0" borderId="10" xfId="59" applyFont="1" applyFill="1" applyBorder="1" applyAlignment="1" applyProtection="1">
      <alignment horizontal="left" vertical="center"/>
      <protection hidden="1"/>
    </xf>
    <xf numFmtId="0" fontId="3" fillId="0" borderId="39" xfId="59" applyFont="1" applyFill="1" applyBorder="1" applyAlignment="1" applyProtection="1">
      <alignment horizontal="left" vertical="center" wrapText="1"/>
      <protection hidden="1"/>
    </xf>
    <xf numFmtId="0" fontId="3" fillId="0" borderId="27" xfId="59" applyFont="1" applyFill="1" applyBorder="1" applyAlignment="1" applyProtection="1">
      <alignment horizontal="center" vertical="center"/>
      <protection hidden="1"/>
    </xf>
    <xf numFmtId="0" fontId="3" fillId="0" borderId="10" xfId="59" applyNumberFormat="1" applyFont="1" applyFill="1" applyBorder="1" applyAlignment="1" applyProtection="1">
      <alignment horizontal="center" vertical="center"/>
      <protection hidden="1"/>
    </xf>
    <xf numFmtId="0" fontId="3" fillId="0" borderId="40" xfId="59" applyFont="1" applyFill="1" applyBorder="1" applyAlignment="1" applyProtection="1">
      <alignment horizontal="left" vertical="center"/>
      <protection hidden="1"/>
    </xf>
    <xf numFmtId="0" fontId="3" fillId="0" borderId="40" xfId="59" applyFont="1" applyFill="1" applyBorder="1" applyAlignment="1" applyProtection="1">
      <alignment horizontal="center" vertical="center"/>
      <protection hidden="1"/>
    </xf>
    <xf numFmtId="0" fontId="3" fillId="0" borderId="39" xfId="59" applyFont="1" applyFill="1" applyBorder="1" applyAlignment="1" applyProtection="1">
      <alignment horizontal="center" vertical="center"/>
      <protection hidden="1"/>
    </xf>
    <xf numFmtId="0" fontId="3" fillId="0" borderId="29" xfId="59" applyFont="1" applyFill="1" applyBorder="1" applyAlignment="1" applyProtection="1">
      <alignment horizontal="left" vertical="center"/>
      <protection hidden="1"/>
    </xf>
    <xf numFmtId="0" fontId="3" fillId="0" borderId="44" xfId="59" applyFont="1" applyFill="1" applyBorder="1" applyAlignment="1" applyProtection="1">
      <alignment horizontal="left" vertical="center"/>
      <protection hidden="1"/>
    </xf>
    <xf numFmtId="0" fontId="3" fillId="0" borderId="33" xfId="59" applyFont="1" applyFill="1" applyBorder="1" applyAlignment="1" applyProtection="1">
      <alignment horizontal="left" vertical="center"/>
      <protection hidden="1"/>
    </xf>
    <xf numFmtId="0" fontId="3" fillId="0" borderId="53" xfId="59" applyFont="1" applyFill="1" applyBorder="1" applyAlignment="1" applyProtection="1">
      <alignment horizontal="left" vertical="center"/>
      <protection hidden="1"/>
    </xf>
    <xf numFmtId="0" fontId="3" fillId="0" borderId="12" xfId="59" applyFont="1" applyFill="1" applyBorder="1" applyAlignment="1" applyProtection="1">
      <alignment horizontal="center" vertical="center"/>
      <protection hidden="1"/>
    </xf>
    <xf numFmtId="0" fontId="3" fillId="0" borderId="11" xfId="59" applyFont="1" applyFill="1" applyBorder="1" applyAlignment="1" applyProtection="1">
      <alignment horizontal="center" vertical="center"/>
      <protection hidden="1"/>
    </xf>
    <xf numFmtId="0" fontId="3" fillId="0" borderId="54" xfId="59" applyFont="1" applyFill="1" applyBorder="1" applyAlignment="1" applyProtection="1">
      <alignment horizontal="left" vertical="center" wrapText="1"/>
      <protection hidden="1"/>
    </xf>
    <xf numFmtId="0" fontId="3" fillId="0" borderId="55" xfId="59" applyFont="1" applyFill="1" applyBorder="1" applyAlignment="1" applyProtection="1">
      <alignment horizontal="left" vertical="center" wrapText="1"/>
      <protection hidden="1"/>
    </xf>
    <xf numFmtId="0" fontId="3" fillId="0" borderId="0" xfId="59" applyFont="1" applyFill="1" applyBorder="1" applyAlignment="1" applyProtection="1">
      <alignment horizontal="left" vertical="center"/>
      <protection hidden="1"/>
    </xf>
    <xf numFmtId="0" fontId="3" fillId="0" borderId="13" xfId="59" applyFont="1" applyFill="1" applyBorder="1" applyAlignment="1" applyProtection="1">
      <alignment horizontal="left" vertical="center"/>
      <protection hidden="1"/>
    </xf>
    <xf numFmtId="0" fontId="3" fillId="0" borderId="12" xfId="59" applyNumberFormat="1" applyFont="1" applyFill="1" applyBorder="1" applyAlignment="1" applyProtection="1">
      <alignment horizontal="center" vertical="center"/>
      <protection hidden="1"/>
    </xf>
    <xf numFmtId="0" fontId="3" fillId="0" borderId="11" xfId="59" applyNumberFormat="1" applyFont="1" applyFill="1" applyBorder="1" applyAlignment="1" applyProtection="1">
      <alignment horizontal="center" vertical="center"/>
      <protection hidden="1"/>
    </xf>
    <xf numFmtId="0" fontId="3" fillId="0" borderId="28" xfId="59" applyFont="1" applyFill="1" applyBorder="1" applyAlignment="1" applyProtection="1">
      <alignment horizontal="left" vertical="center"/>
      <protection hidden="1"/>
    </xf>
    <xf numFmtId="0" fontId="3" fillId="0" borderId="56" xfId="59" applyFont="1" applyFill="1" applyBorder="1" applyAlignment="1" applyProtection="1">
      <alignment horizontal="left" vertical="center"/>
      <protection hidden="1"/>
    </xf>
    <xf numFmtId="0" fontId="10" fillId="0" borderId="29" xfId="59" applyFont="1" applyFill="1" applyBorder="1" applyAlignment="1" applyProtection="1">
      <alignment horizontal="center" vertical="center"/>
      <protection hidden="1"/>
    </xf>
    <xf numFmtId="0" fontId="10" fillId="0" borderId="44" xfId="59" applyFont="1" applyFill="1" applyBorder="1" applyAlignment="1" applyProtection="1">
      <alignment horizontal="center" vertical="center"/>
      <protection hidden="1"/>
    </xf>
    <xf numFmtId="0" fontId="10" fillId="0" borderId="33" xfId="59" applyFont="1" applyFill="1" applyBorder="1" applyAlignment="1" applyProtection="1">
      <alignment horizontal="center" vertical="center"/>
      <protection hidden="1"/>
    </xf>
    <xf numFmtId="0" fontId="10" fillId="0" borderId="53" xfId="59" applyFont="1" applyFill="1" applyBorder="1" applyAlignment="1" applyProtection="1">
      <alignment horizontal="center" vertical="center"/>
      <protection hidden="1"/>
    </xf>
    <xf numFmtId="0" fontId="3" fillId="0" borderId="22" xfId="59" applyFont="1" applyFill="1" applyBorder="1" applyAlignment="1" applyProtection="1">
      <alignment horizontal="center" vertical="center" wrapText="1"/>
      <protection hidden="1"/>
    </xf>
    <xf numFmtId="0" fontId="3" fillId="0" borderId="41" xfId="59" applyFont="1" applyFill="1" applyBorder="1" applyAlignment="1" applyProtection="1">
      <alignment horizontal="center" vertical="center" wrapText="1"/>
      <protection hidden="1"/>
    </xf>
    <xf numFmtId="0" fontId="3" fillId="0" borderId="42" xfId="59" applyFont="1" applyFill="1" applyBorder="1" applyAlignment="1" applyProtection="1">
      <alignment horizontal="center" vertical="center" wrapText="1"/>
      <protection hidden="1"/>
    </xf>
    <xf numFmtId="0" fontId="3" fillId="0" borderId="16" xfId="59" applyFont="1" applyFill="1" applyBorder="1" applyAlignment="1" applyProtection="1">
      <alignment horizontal="center" vertical="center" wrapText="1"/>
      <protection hidden="1"/>
    </xf>
    <xf numFmtId="0" fontId="3" fillId="0" borderId="28" xfId="59" applyFont="1" applyFill="1" applyBorder="1" applyAlignment="1" applyProtection="1">
      <alignment horizontal="left" vertical="center" wrapText="1"/>
      <protection hidden="1"/>
    </xf>
    <xf numFmtId="0" fontId="3" fillId="0" borderId="56" xfId="59" applyFont="1" applyFill="1" applyBorder="1" applyAlignment="1" applyProtection="1">
      <alignment horizontal="left" vertical="center" wrapText="1"/>
      <protection hidden="1"/>
    </xf>
    <xf numFmtId="0" fontId="3" fillId="0" borderId="20" xfId="59" applyFont="1" applyFill="1" applyBorder="1" applyAlignment="1" applyProtection="1">
      <alignment horizontal="center" vertical="center" wrapText="1"/>
      <protection hidden="1"/>
    </xf>
    <xf numFmtId="0" fontId="3" fillId="0" borderId="13" xfId="59" applyFont="1" applyFill="1" applyBorder="1" applyAlignment="1" applyProtection="1">
      <alignment horizontal="left" vertical="center" wrapText="1"/>
      <protection hidden="1"/>
    </xf>
    <xf numFmtId="0" fontId="3" fillId="0" borderId="26"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wrapText="1"/>
      <protection hidden="1"/>
    </xf>
    <xf numFmtId="0" fontId="10" fillId="0" borderId="10" xfId="59" applyFont="1" applyFill="1" applyBorder="1" applyAlignment="1" applyProtection="1">
      <alignment horizontal="center" vertical="center" wrapText="1"/>
      <protection hidden="1"/>
    </xf>
    <xf numFmtId="0" fontId="10" fillId="0" borderId="11" xfId="59" applyFont="1" applyFill="1" applyBorder="1" applyAlignment="1" applyProtection="1">
      <alignment horizontal="center" vertical="center" wrapText="1"/>
      <protection hidden="1"/>
    </xf>
    <xf numFmtId="0" fontId="14" fillId="0" borderId="0" xfId="59" applyFont="1" applyFill="1" applyBorder="1" applyAlignment="1" applyProtection="1">
      <alignment horizontal="center" vertical="center"/>
      <protection hidden="1"/>
    </xf>
    <xf numFmtId="0" fontId="14" fillId="0" borderId="33" xfId="59" applyFont="1" applyFill="1" applyBorder="1" applyAlignment="1" applyProtection="1">
      <alignment horizontal="center" vertical="center"/>
      <protection hidden="1"/>
    </xf>
    <xf numFmtId="0" fontId="23" fillId="0" borderId="24" xfId="59" applyFont="1" applyFill="1" applyBorder="1" applyAlignment="1" applyProtection="1">
      <alignment horizontal="center" vertical="center"/>
      <protection hidden="1"/>
    </xf>
    <xf numFmtId="0" fontId="23" fillId="0" borderId="30" xfId="59" applyFont="1" applyFill="1" applyBorder="1" applyAlignment="1" applyProtection="1">
      <alignment horizontal="center" vertical="center"/>
      <protection hidden="1"/>
    </xf>
    <xf numFmtId="0" fontId="23" fillId="0" borderId="15" xfId="59" applyFont="1" applyFill="1" applyBorder="1" applyAlignment="1" applyProtection="1">
      <alignment horizontal="center" vertical="center"/>
      <protection hidden="1"/>
    </xf>
    <xf numFmtId="0" fontId="23" fillId="0" borderId="16" xfId="59" applyFont="1" applyFill="1" applyBorder="1" applyAlignment="1" applyProtection="1">
      <alignment horizontal="center" vertical="center"/>
      <protection hidden="1"/>
    </xf>
    <xf numFmtId="0" fontId="23" fillId="0" borderId="20" xfId="59" applyFont="1" applyFill="1" applyBorder="1" applyAlignment="1" applyProtection="1">
      <alignment horizontal="center" vertical="center"/>
      <protection hidden="1"/>
    </xf>
    <xf numFmtId="0" fontId="23" fillId="0" borderId="21" xfId="59" applyFont="1" applyFill="1" applyBorder="1" applyAlignment="1" applyProtection="1">
      <alignment horizontal="center" vertical="center"/>
      <protection hidden="1"/>
    </xf>
    <xf numFmtId="44" fontId="3" fillId="0" borderId="27" xfId="46" applyFont="1" applyFill="1" applyBorder="1" applyAlignment="1" applyProtection="1">
      <alignment vertical="center" wrapText="1"/>
      <protection hidden="1"/>
    </xf>
    <xf numFmtId="44" fontId="3" fillId="0" borderId="10" xfId="46" applyFont="1" applyFill="1" applyBorder="1" applyAlignment="1" applyProtection="1">
      <alignment vertical="center" wrapText="1"/>
      <protection hidden="1"/>
    </xf>
    <xf numFmtId="0" fontId="3" fillId="0" borderId="40" xfId="59" applyNumberFormat="1" applyFont="1" applyFill="1" applyBorder="1" applyAlignment="1" applyProtection="1">
      <alignment horizontal="left" vertical="center" wrapText="1"/>
      <protection hidden="1"/>
    </xf>
    <xf numFmtId="0" fontId="3" fillId="0" borderId="39" xfId="59" applyNumberFormat="1" applyFont="1" applyFill="1" applyBorder="1" applyAlignment="1" applyProtection="1">
      <alignment horizontal="left" vertical="center" wrapText="1"/>
      <protection hidden="1"/>
    </xf>
    <xf numFmtId="0" fontId="3" fillId="0" borderId="27" xfId="59" applyNumberFormat="1" applyFont="1" applyFill="1" applyBorder="1" applyAlignment="1" applyProtection="1">
      <alignment horizontal="left" vertical="center" wrapText="1"/>
      <protection hidden="1"/>
    </xf>
    <xf numFmtId="0" fontId="38" fillId="0" borderId="17" xfId="54" applyFont="1" applyFill="1" applyBorder="1" applyAlignment="1" applyProtection="1">
      <alignment horizontal="center" vertical="center" wrapText="1"/>
      <protection locked="0"/>
    </xf>
    <xf numFmtId="0" fontId="3" fillId="0" borderId="18" xfId="59" applyFont="1" applyFill="1" applyBorder="1" applyAlignment="1" applyProtection="1">
      <alignment horizontal="center"/>
      <protection hidden="1"/>
    </xf>
    <xf numFmtId="0" fontId="19" fillId="0" borderId="32" xfId="59" applyFont="1" applyFill="1" applyBorder="1" applyAlignment="1" applyProtection="1">
      <alignment horizontal="center" vertical="center" wrapText="1"/>
      <protection hidden="1"/>
    </xf>
    <xf numFmtId="0" fontId="19" fillId="0" borderId="10" xfId="59" applyFont="1" applyFill="1" applyBorder="1" applyAlignment="1" applyProtection="1">
      <alignment horizontal="center" vertical="center" wrapText="1"/>
      <protection hidden="1"/>
    </xf>
    <xf numFmtId="0" fontId="19" fillId="0" borderId="57" xfId="59" applyFont="1" applyFill="1" applyBorder="1" applyAlignment="1" applyProtection="1">
      <alignment horizontal="center" vertical="center" wrapText="1"/>
      <protection hidden="1"/>
    </xf>
    <xf numFmtId="0" fontId="19" fillId="0" borderId="58" xfId="59" applyFont="1" applyFill="1" applyBorder="1" applyAlignment="1" applyProtection="1">
      <alignment horizontal="center" vertical="center" wrapText="1"/>
      <protection hidden="1"/>
    </xf>
    <xf numFmtId="12" fontId="19" fillId="0" borderId="28" xfId="59" applyNumberFormat="1" applyFont="1" applyFill="1" applyBorder="1" applyAlignment="1" applyProtection="1">
      <alignment horizontal="right" vertical="center" wrapText="1"/>
      <protection hidden="1"/>
    </xf>
    <xf numFmtId="0" fontId="19" fillId="0" borderId="59" xfId="59" applyFont="1" applyFill="1" applyBorder="1" applyAlignment="1" applyProtection="1">
      <alignment horizontal="right" vertical="center" wrapText="1"/>
      <protection hidden="1"/>
    </xf>
    <xf numFmtId="0" fontId="19" fillId="0" borderId="60" xfId="59" applyFont="1" applyFill="1" applyBorder="1" applyAlignment="1" applyProtection="1">
      <alignment horizontal="right" vertical="center" wrapText="1"/>
      <protection hidden="1"/>
    </xf>
    <xf numFmtId="0" fontId="19" fillId="0" borderId="21" xfId="59" applyFont="1" applyFill="1" applyBorder="1" applyAlignment="1" applyProtection="1">
      <alignment horizontal="right" vertical="center" wrapText="1"/>
      <protection hidden="1"/>
    </xf>
    <xf numFmtId="0" fontId="19" fillId="0" borderId="15" xfId="59" applyFont="1" applyFill="1" applyBorder="1" applyAlignment="1" applyProtection="1">
      <alignment vertical="center" wrapText="1"/>
      <protection hidden="1"/>
    </xf>
    <xf numFmtId="0" fontId="19" fillId="0" borderId="0" xfId="59" applyFont="1" applyFill="1" applyBorder="1" applyAlignment="1" applyProtection="1">
      <alignment vertical="center" wrapText="1"/>
      <protection hidden="1"/>
    </xf>
    <xf numFmtId="0" fontId="38" fillId="0" borderId="0" xfId="54"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hidden="1"/>
    </xf>
    <xf numFmtId="0" fontId="10"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top" wrapText="1"/>
      <protection hidden="1"/>
    </xf>
    <xf numFmtId="0" fontId="3" fillId="0" borderId="0" xfId="0" applyFont="1" applyBorder="1" applyAlignment="1" applyProtection="1">
      <alignment horizontal="left" vertical="center" wrapText="1"/>
      <protection hidden="1"/>
    </xf>
    <xf numFmtId="0" fontId="10" fillId="0" borderId="10" xfId="0" applyFont="1" applyBorder="1" applyAlignment="1" applyProtection="1">
      <alignment horizontal="center" vertical="center" wrapText="1"/>
      <protection hidden="1"/>
    </xf>
    <xf numFmtId="0" fontId="10" fillId="0" borderId="0" xfId="0" applyFont="1" applyBorder="1" applyAlignment="1" applyProtection="1">
      <alignment horizontal="right" vertical="top" wrapText="1"/>
      <protection hidden="1"/>
    </xf>
    <xf numFmtId="0" fontId="38" fillId="0" borderId="0" xfId="54" applyFont="1" applyBorder="1" applyAlignment="1" applyProtection="1">
      <alignment horizontal="center" vertical="center" wrapText="1"/>
      <protection/>
    </xf>
    <xf numFmtId="0" fontId="38" fillId="0" borderId="0" xfId="54"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hidden="1"/>
    </xf>
    <xf numFmtId="0" fontId="10" fillId="0" borderId="40"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21" fillId="0" borderId="0" xfId="0" applyFont="1" applyBorder="1" applyAlignment="1" applyProtection="1">
      <alignment horizontal="right" vertical="center" wrapText="1"/>
      <protection hidden="1"/>
    </xf>
    <xf numFmtId="0" fontId="21" fillId="0" borderId="0" xfId="0" applyFont="1" applyFill="1" applyBorder="1" applyAlignment="1" applyProtection="1">
      <alignment horizontal="right" vertical="center" wrapText="1"/>
      <protection hidden="1"/>
    </xf>
    <xf numFmtId="0" fontId="4" fillId="0" borderId="0" xfId="0" applyFont="1" applyBorder="1" applyAlignment="1" applyProtection="1">
      <alignment horizontal="justify" vertical="center" wrapText="1"/>
      <protection hidden="1"/>
    </xf>
    <xf numFmtId="0" fontId="4" fillId="0" borderId="0" xfId="0" applyFont="1" applyBorder="1" applyAlignment="1" applyProtection="1">
      <alignment horizontal="left" vertical="center" wrapText="1"/>
      <protection hidden="1"/>
    </xf>
    <xf numFmtId="0" fontId="4" fillId="0" borderId="10" xfId="0" applyFont="1" applyBorder="1" applyAlignment="1" applyProtection="1">
      <alignment horizontal="right" vertical="center" wrapText="1"/>
      <protection hidden="1"/>
    </xf>
    <xf numFmtId="0" fontId="4" fillId="0" borderId="26" xfId="0" applyFont="1" applyBorder="1" applyAlignment="1" applyProtection="1">
      <alignment horizontal="right" vertical="center" wrapText="1"/>
      <protection hidden="1"/>
    </xf>
    <xf numFmtId="0" fontId="4" fillId="0" borderId="13" xfId="0" applyFont="1" applyBorder="1" applyAlignment="1" applyProtection="1">
      <alignment horizontal="right" vertical="center" wrapText="1"/>
      <protection hidden="1"/>
    </xf>
    <xf numFmtId="0" fontId="4" fillId="0" borderId="10" xfId="0" applyFont="1" applyBorder="1" applyAlignment="1" applyProtection="1">
      <alignment horizontal="center" vertical="center" wrapText="1"/>
      <protection hidden="1"/>
    </xf>
    <xf numFmtId="0" fontId="4" fillId="0" borderId="40" xfId="0" applyFont="1" applyBorder="1" applyAlignment="1" applyProtection="1">
      <alignment horizontal="center" vertical="center" wrapText="1"/>
      <protection hidden="1"/>
    </xf>
    <xf numFmtId="0" fontId="4" fillId="0" borderId="39"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10" xfId="0" applyFont="1" applyBorder="1" applyAlignment="1" applyProtection="1">
      <alignment horizontal="left" vertical="center" wrapText="1"/>
      <protection hidden="1"/>
    </xf>
    <xf numFmtId="0" fontId="4" fillId="0" borderId="40"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38" fillId="0" borderId="0" xfId="54" applyFont="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8" fillId="0" borderId="0" xfId="55"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36" fillId="0" borderId="0" xfId="54"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14" fillId="7" borderId="0" xfId="0" applyFont="1" applyFill="1" applyBorder="1" applyAlignment="1" applyProtection="1">
      <alignment horizontal="center" vertical="center" wrapText="1"/>
      <protection hidden="1"/>
    </xf>
    <xf numFmtId="0" fontId="14" fillId="0" borderId="0" xfId="0" applyFont="1" applyBorder="1" applyAlignment="1" applyProtection="1">
      <alignment horizontal="left" vertical="center" wrapText="1"/>
      <protection hidden="1"/>
    </xf>
    <xf numFmtId="0" fontId="38" fillId="0" borderId="0" xfId="54"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hidden="1"/>
    </xf>
    <xf numFmtId="0" fontId="10" fillId="0" borderId="37" xfId="0" applyFont="1" applyBorder="1" applyAlignment="1" applyProtection="1">
      <alignment horizontal="center" vertical="center" wrapText="1"/>
      <protection hidden="1"/>
    </xf>
    <xf numFmtId="0" fontId="14" fillId="7" borderId="40" xfId="0" applyFont="1" applyFill="1" applyBorder="1" applyAlignment="1" applyProtection="1">
      <alignment horizontal="center" vertical="center" wrapText="1"/>
      <protection hidden="1"/>
    </xf>
    <xf numFmtId="0" fontId="14" fillId="7" borderId="39" xfId="0" applyFont="1" applyFill="1" applyBorder="1" applyAlignment="1" applyProtection="1">
      <alignment horizontal="center" vertical="center" wrapText="1"/>
      <protection hidden="1"/>
    </xf>
    <xf numFmtId="0" fontId="38" fillId="0" borderId="0" xfId="54" applyFont="1" applyBorder="1" applyAlignment="1" applyProtection="1">
      <alignment horizontal="center" vertical="center" wrapText="1"/>
      <protection/>
    </xf>
    <xf numFmtId="0" fontId="0" fillId="0" borderId="0" xfId="0" applyBorder="1" applyAlignment="1">
      <alignment horizontal="justify" vertical="center" wrapText="1"/>
    </xf>
    <xf numFmtId="0" fontId="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xf numFmtId="0" fontId="53" fillId="0" borderId="0" xfId="0"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304800</xdr:colOff>
      <xdr:row>44</xdr:row>
      <xdr:rowOff>0</xdr:rowOff>
    </xdr:from>
    <xdr:to>
      <xdr:col>21</xdr:col>
      <xdr:colOff>390525</xdr:colOff>
      <xdr:row>46</xdr:row>
      <xdr:rowOff>247650</xdr:rowOff>
    </xdr:to>
    <xdr:sp>
      <xdr:nvSpPr>
        <xdr:cNvPr id="1" name="Oval 1"/>
        <xdr:cNvSpPr>
          <a:spLocks/>
        </xdr:cNvSpPr>
      </xdr:nvSpPr>
      <xdr:spPr>
        <a:xfrm>
          <a:off x="9658350" y="10906125"/>
          <a:ext cx="1095375" cy="1219200"/>
        </a:xfrm>
        <a:prstGeom prst="ellipse">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NBST/ BANK</a:t>
          </a:r>
        </a:p>
      </xdr:txBody>
    </xdr:sp>
    <xdr:clientData/>
  </xdr:twoCellAnchor>
  <xdr:twoCellAnchor>
    <xdr:from>
      <xdr:col>11</xdr:col>
      <xdr:colOff>142875</xdr:colOff>
      <xdr:row>4</xdr:row>
      <xdr:rowOff>142875</xdr:rowOff>
    </xdr:from>
    <xdr:to>
      <xdr:col>11</xdr:col>
      <xdr:colOff>371475</xdr:colOff>
      <xdr:row>6</xdr:row>
      <xdr:rowOff>209550</xdr:rowOff>
    </xdr:to>
    <xdr:sp>
      <xdr:nvSpPr>
        <xdr:cNvPr id="2" name="Line 2"/>
        <xdr:cNvSpPr>
          <a:spLocks/>
        </xdr:cNvSpPr>
      </xdr:nvSpPr>
      <xdr:spPr>
        <a:xfrm>
          <a:off x="5514975" y="1123950"/>
          <a:ext cx="2286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35</xdr:row>
      <xdr:rowOff>209550</xdr:rowOff>
    </xdr:from>
    <xdr:to>
      <xdr:col>2</xdr:col>
      <xdr:colOff>428625</xdr:colOff>
      <xdr:row>37</xdr:row>
      <xdr:rowOff>276225</xdr:rowOff>
    </xdr:to>
    <xdr:sp>
      <xdr:nvSpPr>
        <xdr:cNvPr id="1" name="Oval 1"/>
        <xdr:cNvSpPr>
          <a:spLocks/>
        </xdr:cNvSpPr>
      </xdr:nvSpPr>
      <xdr:spPr>
        <a:xfrm>
          <a:off x="333375" y="5962650"/>
          <a:ext cx="676275" cy="6667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552450</xdr:colOff>
      <xdr:row>36</xdr:row>
      <xdr:rowOff>114300</xdr:rowOff>
    </xdr:from>
    <xdr:to>
      <xdr:col>9</xdr:col>
      <xdr:colOff>28575</xdr:colOff>
      <xdr:row>37</xdr:row>
      <xdr:rowOff>352425</xdr:rowOff>
    </xdr:to>
    <xdr:sp>
      <xdr:nvSpPr>
        <xdr:cNvPr id="2" name="Oval 2"/>
        <xdr:cNvSpPr>
          <a:spLocks/>
        </xdr:cNvSpPr>
      </xdr:nvSpPr>
      <xdr:spPr>
        <a:xfrm>
          <a:off x="4152900" y="6124575"/>
          <a:ext cx="609600" cy="581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KSR%20Software%20Preparation%20Files\PRC%20Notional\PRC%20Promotion\HS%20PRC-2010%20Kalidas%20Boiguda%20Pro%20HM%20SA%203-10%20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ary\GHS_Salaries\N%20Aug%20Salary%20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
      <sheetName val="Lists"/>
      <sheetName val="Fill"/>
      <sheetName val="pt"/>
      <sheetName val="OPT"/>
      <sheetName val="Procs10"/>
      <sheetName val="AP-1"/>
      <sheetName val="DIFF"/>
      <sheetName val="incr"/>
      <sheetName val="GPF"/>
      <sheetName val="in"/>
      <sheetName val="out"/>
      <sheetName val="oa"/>
      <sheetName val="proc 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 "/>
      <sheetName val="P In"/>
      <sheetName val="P Out "/>
      <sheetName val="GPF"/>
      <sheetName val="PAO GPF"/>
      <sheetName val="LIF"/>
      <sheetName val="GIS"/>
      <sheetName val="FA"/>
      <sheetName val="PT"/>
      <sheetName val="Inc"/>
      <sheetName val="EWF"/>
      <sheetName val="Paper Tok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A1" sqref="A1:F1"/>
    </sheetView>
  </sheetViews>
  <sheetFormatPr defaultColWidth="0" defaultRowHeight="36" customHeight="1" zeroHeight="1"/>
  <cols>
    <col min="1" max="1" width="5.00390625" style="192" customWidth="1"/>
    <col min="2" max="6" width="11.28125" style="191" customWidth="1"/>
    <col min="7" max="7" width="59.140625" style="191" customWidth="1"/>
    <col min="8" max="16384" width="0" style="191" hidden="1" customWidth="1"/>
  </cols>
  <sheetData>
    <row r="1" spans="1:8" ht="39.75" customHeight="1" thickBot="1">
      <c r="A1" s="351" t="s">
        <v>566</v>
      </c>
      <c r="B1" s="352"/>
      <c r="C1" s="352"/>
      <c r="D1" s="352"/>
      <c r="E1" s="352"/>
      <c r="F1" s="353"/>
      <c r="G1" s="189" t="s">
        <v>567</v>
      </c>
      <c r="H1" s="190"/>
    </row>
    <row r="2" spans="1:7" ht="28.5" customHeight="1" thickBot="1">
      <c r="A2" s="354" t="s">
        <v>554</v>
      </c>
      <c r="B2" s="354"/>
      <c r="C2" s="354"/>
      <c r="D2" s="354"/>
      <c r="E2" s="354"/>
      <c r="F2" s="354"/>
      <c r="G2" s="304" t="s">
        <v>622</v>
      </c>
    </row>
    <row r="3" spans="1:7" ht="19.5" customHeight="1">
      <c r="A3" s="261">
        <v>1</v>
      </c>
      <c r="B3" s="346" t="s">
        <v>544</v>
      </c>
      <c r="C3" s="346"/>
      <c r="D3" s="346"/>
      <c r="E3" s="346"/>
      <c r="F3" s="346"/>
      <c r="G3" s="341" t="s">
        <v>568</v>
      </c>
    </row>
    <row r="4" spans="1:7" ht="19.5" customHeight="1">
      <c r="A4" s="261">
        <v>2</v>
      </c>
      <c r="B4" s="346" t="s">
        <v>545</v>
      </c>
      <c r="C4" s="346"/>
      <c r="D4" s="346"/>
      <c r="E4" s="346"/>
      <c r="F4" s="346"/>
      <c r="G4" s="342"/>
    </row>
    <row r="5" spans="1:7" ht="19.5" customHeight="1">
      <c r="A5" s="261">
        <v>3</v>
      </c>
      <c r="B5" s="346" t="s">
        <v>546</v>
      </c>
      <c r="C5" s="346"/>
      <c r="D5" s="346"/>
      <c r="E5" s="346"/>
      <c r="F5" s="346"/>
      <c r="G5" s="342"/>
    </row>
    <row r="6" spans="1:7" ht="19.5" customHeight="1" thickBot="1">
      <c r="A6" s="261">
        <v>4</v>
      </c>
      <c r="B6" s="346" t="s">
        <v>561</v>
      </c>
      <c r="C6" s="346"/>
      <c r="D6" s="346"/>
      <c r="E6" s="346"/>
      <c r="F6" s="346"/>
      <c r="G6" s="343"/>
    </row>
    <row r="7" spans="1:7" ht="19.5" customHeight="1">
      <c r="A7" s="261">
        <v>5</v>
      </c>
      <c r="B7" s="346" t="s">
        <v>547</v>
      </c>
      <c r="C7" s="346"/>
      <c r="D7" s="346"/>
      <c r="E7" s="346"/>
      <c r="F7" s="346"/>
      <c r="G7" s="344" t="s">
        <v>623</v>
      </c>
    </row>
    <row r="8" spans="1:7" ht="19.5" customHeight="1">
      <c r="A8" s="261">
        <v>6</v>
      </c>
      <c r="B8" s="346" t="s">
        <v>548</v>
      </c>
      <c r="C8" s="346"/>
      <c r="D8" s="346"/>
      <c r="E8" s="346"/>
      <c r="F8" s="346"/>
      <c r="G8" s="345"/>
    </row>
    <row r="9" spans="1:7" ht="19.5" customHeight="1">
      <c r="A9" s="261">
        <v>7</v>
      </c>
      <c r="B9" s="346" t="s">
        <v>549</v>
      </c>
      <c r="C9" s="346"/>
      <c r="D9" s="346"/>
      <c r="E9" s="346"/>
      <c r="F9" s="346"/>
      <c r="G9" s="345"/>
    </row>
    <row r="10" spans="1:7" ht="19.5" customHeight="1">
      <c r="A10" s="261">
        <v>8</v>
      </c>
      <c r="B10" s="346" t="s">
        <v>550</v>
      </c>
      <c r="C10" s="346"/>
      <c r="D10" s="346"/>
      <c r="E10" s="346"/>
      <c r="F10" s="346"/>
      <c r="G10" s="345"/>
    </row>
    <row r="11" spans="1:7" ht="19.5" customHeight="1">
      <c r="A11" s="261">
        <v>9</v>
      </c>
      <c r="B11" s="346" t="s">
        <v>551</v>
      </c>
      <c r="C11" s="346"/>
      <c r="D11" s="346"/>
      <c r="E11" s="346"/>
      <c r="F11" s="346"/>
      <c r="G11" s="345"/>
    </row>
    <row r="12" spans="1:7" ht="19.5" customHeight="1">
      <c r="A12" s="261">
        <v>10</v>
      </c>
      <c r="B12" s="346" t="s">
        <v>552</v>
      </c>
      <c r="C12" s="346"/>
      <c r="D12" s="346"/>
      <c r="E12" s="346"/>
      <c r="F12" s="346"/>
      <c r="G12" s="345"/>
    </row>
    <row r="13" spans="1:7" ht="19.5" customHeight="1">
      <c r="A13" s="261">
        <v>11</v>
      </c>
      <c r="B13" s="346" t="s">
        <v>553</v>
      </c>
      <c r="C13" s="346"/>
      <c r="D13" s="346"/>
      <c r="E13" s="346"/>
      <c r="F13" s="346"/>
      <c r="G13" s="345"/>
    </row>
    <row r="14" spans="1:7" ht="19.5" customHeight="1">
      <c r="A14" s="261">
        <v>12</v>
      </c>
      <c r="B14" s="346" t="s">
        <v>556</v>
      </c>
      <c r="C14" s="346"/>
      <c r="D14" s="346"/>
      <c r="E14" s="346"/>
      <c r="F14" s="346"/>
      <c r="G14" s="345"/>
    </row>
    <row r="15" spans="1:7" ht="19.5" customHeight="1">
      <c r="A15" s="261">
        <v>13</v>
      </c>
      <c r="B15" s="347" t="s">
        <v>608</v>
      </c>
      <c r="C15" s="347"/>
      <c r="D15" s="347"/>
      <c r="E15" s="347"/>
      <c r="F15" s="347"/>
      <c r="G15" s="345"/>
    </row>
    <row r="16" spans="1:7" ht="19.5" customHeight="1">
      <c r="A16" s="261">
        <v>14</v>
      </c>
      <c r="B16" s="347" t="s">
        <v>612</v>
      </c>
      <c r="C16" s="347"/>
      <c r="D16" s="347"/>
      <c r="E16" s="347"/>
      <c r="F16" s="347"/>
      <c r="G16" s="345"/>
    </row>
    <row r="17" spans="1:7" ht="19.5" customHeight="1">
      <c r="A17" s="261">
        <v>15</v>
      </c>
      <c r="B17" s="348" t="s">
        <v>620</v>
      </c>
      <c r="C17" s="348"/>
      <c r="D17" s="348"/>
      <c r="E17" s="348"/>
      <c r="F17" s="348"/>
      <c r="G17" s="345"/>
    </row>
    <row r="18" spans="1:6" ht="36" customHeight="1" hidden="1">
      <c r="A18" s="260"/>
      <c r="B18" s="350"/>
      <c r="C18" s="350"/>
      <c r="D18" s="350"/>
      <c r="E18" s="350"/>
      <c r="F18" s="350"/>
    </row>
    <row r="19" spans="2:6" ht="36" customHeight="1" hidden="1">
      <c r="B19" s="349"/>
      <c r="C19" s="349"/>
      <c r="D19" s="349"/>
      <c r="E19" s="349"/>
      <c r="F19" s="349"/>
    </row>
  </sheetData>
  <sheetProtection password="B9B3" sheet="1"/>
  <mergeCells count="21">
    <mergeCell ref="A1:F1"/>
    <mergeCell ref="B14:F14"/>
    <mergeCell ref="B3:F3"/>
    <mergeCell ref="B4:F4"/>
    <mergeCell ref="B5:F5"/>
    <mergeCell ref="B12:F12"/>
    <mergeCell ref="A2:F2"/>
    <mergeCell ref="B19:F19"/>
    <mergeCell ref="B8:F8"/>
    <mergeCell ref="B9:F9"/>
    <mergeCell ref="B10:F10"/>
    <mergeCell ref="B11:F11"/>
    <mergeCell ref="B18:F18"/>
    <mergeCell ref="B15:F15"/>
    <mergeCell ref="G3:G6"/>
    <mergeCell ref="G7:G17"/>
    <mergeCell ref="B13:F13"/>
    <mergeCell ref="B7:F7"/>
    <mergeCell ref="B16:F16"/>
    <mergeCell ref="B17:F17"/>
    <mergeCell ref="B6:F6"/>
  </mergeCells>
  <hyperlinks>
    <hyperlink ref="B3:F3" location="'1'!A1" display="Bill In Form"/>
    <hyperlink ref="B4:F4" location="'2'!A1" display="Bill Out Form"/>
    <hyperlink ref="B5:F5" location="'3'!A1" display="GPF Premium cum Loan Schedule (AG)"/>
    <hyperlink ref="B6:F6" location="'4'!A1" display="GPF Premium cum Loan Schedule (IV Class GPF)"/>
    <hyperlink ref="B7:F7" location="'5'!A1" display="APGLI Premium cum Loan Schedule"/>
    <hyperlink ref="B8:F8" location="'6'!A1" display="G.I.S. Premium cum Loan Schedule"/>
    <hyperlink ref="B9:F9" location="'7'!A1" display="Professional Tax Deduction Certificate"/>
    <hyperlink ref="B10:F10" location="'8'!A1" display="Income Tax Deduction Certificate"/>
    <hyperlink ref="B11:F11" location="'9'!A1" display="Festival Advance Deduction Certificate"/>
    <hyperlink ref="B12:F12" location="'10'!A1" display="E.W.F. Deduction Certificate"/>
    <hyperlink ref="B13:F13" location="'11'!A1" display="Paper Token"/>
    <hyperlink ref="B14:F14" location="'12'!A1" display="Civil List"/>
    <hyperlink ref="G1" location="MAIN!A1" display="CLICK HERE TO GO TO MAIN SHEET"/>
    <hyperlink ref="B15:F15" location="'13'!A1" display="Standard Rent Deduction Statement"/>
    <hyperlink ref="B16:F16" location="'14'!A1" display="Periodical Increment Certificate"/>
    <hyperlink ref="B17:F17" location="'15'!A1" display="Contributory Pension Scheme"/>
  </hyperlinks>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L34"/>
  <sheetViews>
    <sheetView view="pageBreakPreview" zoomScaleNormal="80" zoomScaleSheetLayoutView="100" zoomScalePageLayoutView="0" workbookViewId="0" topLeftCell="A16">
      <selection activeCell="D19" sqref="D19"/>
    </sheetView>
  </sheetViews>
  <sheetFormatPr defaultColWidth="9.140625" defaultRowHeight="12.75"/>
  <cols>
    <col min="1" max="1" width="4.8515625" style="160" customWidth="1"/>
    <col min="2" max="2" width="14.7109375" style="161" customWidth="1"/>
    <col min="3" max="3" width="11.00390625" style="161" customWidth="1"/>
    <col min="4" max="4" width="20.421875" style="174" customWidth="1"/>
    <col min="5" max="5" width="17.8515625" style="160" customWidth="1"/>
    <col min="6" max="7" width="8.7109375" style="160" customWidth="1"/>
    <col min="8" max="8" width="8.8515625" style="160" customWidth="1"/>
    <col min="9" max="9" width="9.421875" style="160" customWidth="1"/>
    <col min="10" max="10" width="0" style="39" hidden="1" customWidth="1"/>
    <col min="11" max="11" width="16.57421875" style="39" customWidth="1"/>
    <col min="12" max="12" width="3.00390625" style="147" hidden="1" customWidth="1"/>
    <col min="13" max="16384" width="9.140625" style="39" customWidth="1"/>
  </cols>
  <sheetData>
    <row r="1" spans="1:11" ht="32.25" customHeight="1">
      <c r="A1" s="483" t="s">
        <v>464</v>
      </c>
      <c r="B1" s="483"/>
      <c r="C1" s="483"/>
      <c r="D1" s="483"/>
      <c r="E1" s="483"/>
      <c r="F1" s="483"/>
      <c r="G1" s="483"/>
      <c r="H1" s="483"/>
      <c r="I1" s="483"/>
      <c r="K1" s="490" t="s">
        <v>565</v>
      </c>
    </row>
    <row r="2" spans="1:12" s="40" customFormat="1" ht="20.25" customHeight="1">
      <c r="A2" s="484" t="str">
        <f>CONCATENATE("For the Month of ",K!K4)</f>
        <v>For the Month of SEPTEMBER - 2010</v>
      </c>
      <c r="B2" s="484"/>
      <c r="C2" s="484"/>
      <c r="D2" s="484"/>
      <c r="E2" s="488" t="s">
        <v>461</v>
      </c>
      <c r="F2" s="488"/>
      <c r="G2" s="485" t="str">
        <f>K!I1</f>
        <v>GPS Sarala Devi Huts</v>
      </c>
      <c r="H2" s="485"/>
      <c r="I2" s="485"/>
      <c r="K2" s="490"/>
      <c r="L2" s="148"/>
    </row>
    <row r="3" spans="1:12" s="40" customFormat="1" ht="20.25" customHeight="1">
      <c r="A3" s="170"/>
      <c r="B3" s="159"/>
      <c r="C3" s="159"/>
      <c r="D3" s="162"/>
      <c r="E3" s="172"/>
      <c r="F3" s="172"/>
      <c r="G3" s="485"/>
      <c r="H3" s="485"/>
      <c r="I3" s="485"/>
      <c r="K3" s="490"/>
      <c r="L3" s="148"/>
    </row>
    <row r="4" ht="9.75" customHeight="1"/>
    <row r="5" spans="1:9" ht="38.25" customHeight="1">
      <c r="A5" s="165" t="s">
        <v>60</v>
      </c>
      <c r="B5" s="165" t="s">
        <v>463</v>
      </c>
      <c r="C5" s="165" t="s">
        <v>344</v>
      </c>
      <c r="D5" s="166" t="s">
        <v>458</v>
      </c>
      <c r="E5" s="165" t="s">
        <v>0</v>
      </c>
      <c r="F5" s="165" t="s">
        <v>84</v>
      </c>
      <c r="G5" s="165" t="s">
        <v>85</v>
      </c>
      <c r="H5" s="165" t="s">
        <v>26</v>
      </c>
      <c r="I5" s="165" t="s">
        <v>32</v>
      </c>
    </row>
    <row r="6" spans="1:12" ht="29.25" customHeight="1">
      <c r="A6" s="165">
        <f>IF(D6="","",L6)</f>
        <v>1</v>
      </c>
      <c r="B6" s="165">
        <f>K!Y15</f>
        <v>12345678</v>
      </c>
      <c r="C6" s="165">
        <f>K!W15</f>
        <v>2323571</v>
      </c>
      <c r="D6" s="166" t="str">
        <f>K!K15</f>
        <v>Ranga Devanandam</v>
      </c>
      <c r="E6" s="166" t="str">
        <f>K!O15</f>
        <v>Senior Assistant</v>
      </c>
      <c r="F6" s="165">
        <f>K!AP15</f>
        <v>200</v>
      </c>
      <c r="G6" s="165">
        <f>K!AQ15</f>
      </c>
      <c r="H6" s="165">
        <f>IF(D6="","",SUM(F6:G6))</f>
        <v>200</v>
      </c>
      <c r="I6" s="165"/>
      <c r="L6" s="147">
        <v>1</v>
      </c>
    </row>
    <row r="7" spans="1:12" ht="29.25" customHeight="1">
      <c r="A7" s="165">
        <f aca="true" t="shared" si="0" ref="A7:A25">IF(D7="","",L7)</f>
        <v>2</v>
      </c>
      <c r="B7" s="165">
        <f>K!Y16</f>
      </c>
      <c r="C7" s="165">
        <f>K!W16</f>
      </c>
      <c r="D7" s="166" t="str">
        <f>K!K16</f>
        <v>Second Emp</v>
      </c>
      <c r="E7" s="166" t="str">
        <f>K!O16</f>
        <v>School Assistant (Maths)</v>
      </c>
      <c r="F7" s="165">
        <f>K!AP16</f>
      </c>
      <c r="G7" s="165">
        <f>K!AQ16</f>
      </c>
      <c r="H7" s="165">
        <f aca="true" t="shared" si="1" ref="H7:H25">IF(D7="","",SUM(F7:G7))</f>
        <v>0</v>
      </c>
      <c r="I7" s="165"/>
      <c r="L7" s="147">
        <v>2</v>
      </c>
    </row>
    <row r="8" spans="1:12" ht="29.25" customHeight="1">
      <c r="A8" s="165">
        <f t="shared" si="0"/>
        <v>3</v>
      </c>
      <c r="B8" s="165">
        <f>K!Y17</f>
      </c>
      <c r="C8" s="165">
        <f>K!W17</f>
      </c>
      <c r="D8" s="166" t="str">
        <f>K!K17</f>
        <v>Third Emp</v>
      </c>
      <c r="E8" s="166" t="str">
        <f>K!O17</f>
        <v>School Assistant (English)</v>
      </c>
      <c r="F8" s="165">
        <f>K!AP17</f>
      </c>
      <c r="G8" s="165">
        <f>K!AQ17</f>
      </c>
      <c r="H8" s="165">
        <f t="shared" si="1"/>
        <v>0</v>
      </c>
      <c r="I8" s="165"/>
      <c r="L8" s="147">
        <v>3</v>
      </c>
    </row>
    <row r="9" spans="1:12" ht="29.25" customHeight="1">
      <c r="A9" s="165">
        <f t="shared" si="0"/>
        <v>4</v>
      </c>
      <c r="B9" s="165">
        <f>K!Y18</f>
      </c>
      <c r="C9" s="165">
        <f>K!W18</f>
      </c>
      <c r="D9" s="166" t="str">
        <f>K!K18</f>
        <v>Fourth Emp</v>
      </c>
      <c r="E9" s="166" t="str">
        <f>K!O18</f>
        <v>School Assistant (Phy. Sc.)</v>
      </c>
      <c r="F9" s="165">
        <f>K!AP18</f>
      </c>
      <c r="G9" s="165">
        <f>K!AQ18</f>
      </c>
      <c r="H9" s="165">
        <f t="shared" si="1"/>
        <v>0</v>
      </c>
      <c r="I9" s="165"/>
      <c r="L9" s="147">
        <v>4</v>
      </c>
    </row>
    <row r="10" spans="1:12" ht="29.25" customHeight="1">
      <c r="A10" s="165">
        <f t="shared" si="0"/>
        <v>5</v>
      </c>
      <c r="B10" s="165">
        <f>K!Y19</f>
      </c>
      <c r="C10" s="165">
        <f>K!W19</f>
      </c>
      <c r="D10" s="166" t="str">
        <f>K!K19</f>
        <v>Fifth Emp</v>
      </c>
      <c r="E10" s="166" t="str">
        <f>K!O19</f>
        <v>School Assistant (Bio. Sc.)</v>
      </c>
      <c r="F10" s="165">
        <f>K!AP19</f>
      </c>
      <c r="G10" s="165">
        <f>K!AQ19</f>
      </c>
      <c r="H10" s="165">
        <f t="shared" si="1"/>
        <v>0</v>
      </c>
      <c r="I10" s="165"/>
      <c r="L10" s="147">
        <v>5</v>
      </c>
    </row>
    <row r="11" spans="1:12" ht="29.25" customHeight="1">
      <c r="A11" s="165">
        <f t="shared" si="0"/>
        <v>6</v>
      </c>
      <c r="B11" s="165">
        <f>K!Y20</f>
      </c>
      <c r="C11" s="165">
        <f>K!W20</f>
      </c>
      <c r="D11" s="166" t="str">
        <f>K!K20</f>
        <v>Sixth Emp</v>
      </c>
      <c r="E11" s="166" t="str">
        <f>K!O20</f>
        <v>School Assistant (Soc. Stu.)</v>
      </c>
      <c r="F11" s="165">
        <f>K!AP20</f>
      </c>
      <c r="G11" s="165">
        <f>K!AQ20</f>
      </c>
      <c r="H11" s="165">
        <f t="shared" si="1"/>
        <v>0</v>
      </c>
      <c r="I11" s="165"/>
      <c r="L11" s="147">
        <v>6</v>
      </c>
    </row>
    <row r="12" spans="1:12" ht="29.25" customHeight="1">
      <c r="A12" s="165">
        <f t="shared" si="0"/>
        <v>7</v>
      </c>
      <c r="B12" s="165">
        <f>K!Y21</f>
      </c>
      <c r="C12" s="165">
        <f>K!W21</f>
      </c>
      <c r="D12" s="166" t="str">
        <f>K!K21</f>
        <v>Seventh Emp</v>
      </c>
      <c r="E12" s="166" t="str">
        <f>K!O21</f>
        <v>School Assistant (Telugu)</v>
      </c>
      <c r="F12" s="165">
        <f>K!AP21</f>
      </c>
      <c r="G12" s="165">
        <f>K!AQ21</f>
      </c>
      <c r="H12" s="165">
        <f t="shared" si="1"/>
        <v>0</v>
      </c>
      <c r="I12" s="165"/>
      <c r="L12" s="147">
        <v>7</v>
      </c>
    </row>
    <row r="13" spans="1:12" ht="29.25" customHeight="1">
      <c r="A13" s="165">
        <f t="shared" si="0"/>
        <v>8</v>
      </c>
      <c r="B13" s="165">
        <f>K!Y22</f>
      </c>
      <c r="C13" s="165">
        <f>K!W22</f>
      </c>
      <c r="D13" s="166" t="str">
        <f>K!K22</f>
        <v>Eighth Emp</v>
      </c>
      <c r="E13" s="166" t="str">
        <f>K!O22</f>
        <v>School Assistant (Hindi)</v>
      </c>
      <c r="F13" s="165">
        <f>K!AP22</f>
      </c>
      <c r="G13" s="165">
        <f>K!AQ22</f>
      </c>
      <c r="H13" s="165">
        <f t="shared" si="1"/>
        <v>0</v>
      </c>
      <c r="I13" s="165"/>
      <c r="L13" s="147">
        <v>8</v>
      </c>
    </row>
    <row r="14" spans="1:12" ht="29.25" customHeight="1">
      <c r="A14" s="165">
        <f t="shared" si="0"/>
        <v>9</v>
      </c>
      <c r="B14" s="165">
        <f>K!Y23</f>
      </c>
      <c r="C14" s="165">
        <f>K!W23</f>
      </c>
      <c r="D14" s="166" t="str">
        <f>K!K23</f>
        <v>Ninth Emp</v>
      </c>
      <c r="E14" s="166" t="str">
        <f>K!O23</f>
        <v>School Assistant (Urdu)</v>
      </c>
      <c r="F14" s="165">
        <f>K!AP23</f>
      </c>
      <c r="G14" s="165">
        <f>K!AQ23</f>
      </c>
      <c r="H14" s="165">
        <f t="shared" si="1"/>
        <v>0</v>
      </c>
      <c r="I14" s="165"/>
      <c r="L14" s="147">
        <v>9</v>
      </c>
    </row>
    <row r="15" spans="1:12" ht="29.25" customHeight="1">
      <c r="A15" s="165">
        <f t="shared" si="0"/>
        <v>10</v>
      </c>
      <c r="B15" s="165">
        <f>K!Y24</f>
      </c>
      <c r="C15" s="165">
        <f>K!W24</f>
      </c>
      <c r="D15" s="166" t="str">
        <f>K!K24</f>
        <v>Tenth Emp</v>
      </c>
      <c r="E15" s="166" t="str">
        <f>K!O24</f>
        <v>School Assistant (Phy. Edn.)</v>
      </c>
      <c r="F15" s="165">
        <f>K!AP24</f>
      </c>
      <c r="G15" s="165">
        <f>K!AQ24</f>
      </c>
      <c r="H15" s="165">
        <f t="shared" si="1"/>
        <v>0</v>
      </c>
      <c r="I15" s="165"/>
      <c r="L15" s="147">
        <v>10</v>
      </c>
    </row>
    <row r="16" spans="1:12" ht="29.25" customHeight="1">
      <c r="A16" s="165">
        <f t="shared" si="0"/>
        <v>11</v>
      </c>
      <c r="B16" s="165">
        <f>K!Y25</f>
      </c>
      <c r="C16" s="165">
        <f>K!W25</f>
      </c>
      <c r="D16" s="166" t="str">
        <f>K!K25</f>
        <v>Eleventh Emp</v>
      </c>
      <c r="E16" s="166" t="str">
        <f>K!O25</f>
        <v>Language Pandit (Telugu)</v>
      </c>
      <c r="F16" s="165">
        <f>K!AP25</f>
      </c>
      <c r="G16" s="165">
        <f>K!AQ25</f>
      </c>
      <c r="H16" s="165">
        <f t="shared" si="1"/>
        <v>0</v>
      </c>
      <c r="I16" s="165"/>
      <c r="L16" s="147">
        <v>11</v>
      </c>
    </row>
    <row r="17" spans="1:12" ht="29.25" customHeight="1">
      <c r="A17" s="165">
        <f t="shared" si="0"/>
        <v>12</v>
      </c>
      <c r="B17" s="165">
        <f>K!Y26</f>
      </c>
      <c r="C17" s="165">
        <f>K!W26</f>
      </c>
      <c r="D17" s="166" t="str">
        <f>K!K26</f>
        <v>Twelth Emp</v>
      </c>
      <c r="E17" s="166" t="str">
        <f>K!O26</f>
        <v>Language Pandit (Hindi)</v>
      </c>
      <c r="F17" s="165">
        <f>K!AP26</f>
      </c>
      <c r="G17" s="165">
        <f>K!AQ26</f>
      </c>
      <c r="H17" s="165">
        <f t="shared" si="1"/>
        <v>0</v>
      </c>
      <c r="I17" s="165"/>
      <c r="L17" s="147">
        <v>12</v>
      </c>
    </row>
    <row r="18" spans="1:12" ht="29.25" customHeight="1">
      <c r="A18" s="165">
        <f t="shared" si="0"/>
        <v>13</v>
      </c>
      <c r="B18" s="165">
        <f>K!Y27</f>
      </c>
      <c r="C18" s="165">
        <f>K!W27</f>
      </c>
      <c r="D18" s="166" t="str">
        <f>K!K27</f>
        <v>Thirteenth Emp</v>
      </c>
      <c r="E18" s="166" t="str">
        <f>K!O27</f>
        <v>Language Pandit (Urdu)</v>
      </c>
      <c r="F18" s="165">
        <f>K!AP27</f>
      </c>
      <c r="G18" s="165">
        <f>K!AQ27</f>
      </c>
      <c r="H18" s="165">
        <f t="shared" si="1"/>
        <v>0</v>
      </c>
      <c r="I18" s="165"/>
      <c r="L18" s="147">
        <v>13</v>
      </c>
    </row>
    <row r="19" spans="1:12" ht="29.25" customHeight="1">
      <c r="A19" s="165">
        <f t="shared" si="0"/>
        <v>14</v>
      </c>
      <c r="B19" s="165">
        <f>K!Y28</f>
      </c>
      <c r="C19" s="165">
        <f>K!W28</f>
      </c>
      <c r="D19" s="166" t="str">
        <f>K!K28</f>
        <v>Fourteenth Emp</v>
      </c>
      <c r="E19" s="166" t="str">
        <f>K!O28</f>
        <v>Language Pandit (Sanskrit)</v>
      </c>
      <c r="F19" s="165">
        <f>K!AP28</f>
      </c>
      <c r="G19" s="165">
        <f>K!AQ28</f>
      </c>
      <c r="H19" s="165">
        <f t="shared" si="1"/>
        <v>0</v>
      </c>
      <c r="I19" s="165"/>
      <c r="L19" s="147">
        <v>14</v>
      </c>
    </row>
    <row r="20" spans="1:12" ht="29.25" customHeight="1">
      <c r="A20" s="165">
        <f t="shared" si="0"/>
        <v>15</v>
      </c>
      <c r="B20" s="165">
        <f>K!Y29</f>
      </c>
      <c r="C20" s="165">
        <f>K!W29</f>
      </c>
      <c r="D20" s="166" t="str">
        <f>K!K29</f>
        <v>Fifteenth Emp</v>
      </c>
      <c r="E20" s="166" t="str">
        <f>K!O29</f>
        <v>Language Pandit (Tamil)</v>
      </c>
      <c r="F20" s="165">
        <f>K!AP29</f>
      </c>
      <c r="G20" s="165">
        <f>K!AQ29</f>
      </c>
      <c r="H20" s="165">
        <f t="shared" si="1"/>
        <v>0</v>
      </c>
      <c r="I20" s="165"/>
      <c r="L20" s="147">
        <v>15</v>
      </c>
    </row>
    <row r="21" spans="1:12" ht="29.25" customHeight="1">
      <c r="A21" s="165">
        <f t="shared" si="0"/>
        <v>16</v>
      </c>
      <c r="B21" s="165">
        <f>K!Y30</f>
      </c>
      <c r="C21" s="165">
        <f>K!W30</f>
      </c>
      <c r="D21" s="166" t="str">
        <f>K!K30</f>
        <v>Sixteenth Emp</v>
      </c>
      <c r="E21" s="166" t="str">
        <f>K!O30</f>
        <v>Physical Education Teacher</v>
      </c>
      <c r="F21" s="165">
        <f>K!AP30</f>
      </c>
      <c r="G21" s="165">
        <f>K!AQ30</f>
      </c>
      <c r="H21" s="165">
        <f t="shared" si="1"/>
        <v>0</v>
      </c>
      <c r="I21" s="165"/>
      <c r="L21" s="147">
        <v>16</v>
      </c>
    </row>
    <row r="22" spans="1:12" ht="29.25" customHeight="1">
      <c r="A22" s="165">
        <f t="shared" si="0"/>
        <v>17</v>
      </c>
      <c r="B22" s="165">
        <f>K!Y31</f>
      </c>
      <c r="C22" s="165">
        <f>K!W31</f>
      </c>
      <c r="D22" s="166" t="str">
        <f>K!K31</f>
        <v>Seventeenth Emp</v>
      </c>
      <c r="E22" s="166" t="str">
        <f>K!O31</f>
        <v>Junior Assistant</v>
      </c>
      <c r="F22" s="165">
        <f>K!AP31</f>
      </c>
      <c r="G22" s="165">
        <f>K!AQ31</f>
      </c>
      <c r="H22" s="165">
        <f t="shared" si="1"/>
        <v>0</v>
      </c>
      <c r="I22" s="165"/>
      <c r="L22" s="147">
        <v>17</v>
      </c>
    </row>
    <row r="23" spans="1:12" ht="29.25" customHeight="1">
      <c r="A23" s="165">
        <f t="shared" si="0"/>
        <v>18</v>
      </c>
      <c r="B23" s="165">
        <f>K!Y32</f>
      </c>
      <c r="C23" s="165">
        <f>K!W32</f>
      </c>
      <c r="D23" s="166" t="str">
        <f>K!K32</f>
        <v>Eighteenth Emp</v>
      </c>
      <c r="E23" s="166" t="str">
        <f>K!O32</f>
        <v>Record Assistant</v>
      </c>
      <c r="F23" s="165">
        <f>K!AP32</f>
      </c>
      <c r="G23" s="165">
        <f>K!AQ32</f>
      </c>
      <c r="H23" s="165">
        <f t="shared" si="1"/>
        <v>0</v>
      </c>
      <c r="I23" s="165"/>
      <c r="L23" s="147">
        <v>18</v>
      </c>
    </row>
    <row r="24" spans="1:12" ht="29.25" customHeight="1">
      <c r="A24" s="165">
        <f t="shared" si="0"/>
        <v>19</v>
      </c>
      <c r="B24" s="165">
        <f>K!Y33</f>
      </c>
      <c r="C24" s="165">
        <f>K!W33</f>
      </c>
      <c r="D24" s="166" t="str">
        <f>K!K33</f>
        <v>Nineteenth Emp</v>
      </c>
      <c r="E24" s="166" t="str">
        <f>K!O33</f>
        <v>Office Subordinate</v>
      </c>
      <c r="F24" s="165">
        <f>K!AP33</f>
      </c>
      <c r="G24" s="165">
        <f>K!AQ33</f>
      </c>
      <c r="H24" s="165">
        <f t="shared" si="1"/>
        <v>0</v>
      </c>
      <c r="I24" s="165"/>
      <c r="L24" s="147">
        <v>19</v>
      </c>
    </row>
    <row r="25" spans="1:12" ht="29.25" customHeight="1">
      <c r="A25" s="165">
        <f t="shared" si="0"/>
        <v>20</v>
      </c>
      <c r="B25" s="165">
        <f>K!Y34</f>
        <v>12345678</v>
      </c>
      <c r="C25" s="165">
        <f>K!W34</f>
        <v>2323571</v>
      </c>
      <c r="D25" s="166" t="str">
        <f>K!K34</f>
        <v>Twentyeth Emp</v>
      </c>
      <c r="E25" s="166" t="str">
        <f>K!O34</f>
        <v>Office Subordinate</v>
      </c>
      <c r="F25" s="165">
        <f>K!AP34</f>
        <v>200</v>
      </c>
      <c r="G25" s="165">
        <f>K!AQ34</f>
      </c>
      <c r="H25" s="165">
        <f t="shared" si="1"/>
        <v>200</v>
      </c>
      <c r="I25" s="165"/>
      <c r="L25" s="147">
        <v>20</v>
      </c>
    </row>
    <row r="26" spans="1:12" s="40" customFormat="1" ht="37.5" customHeight="1">
      <c r="A26" s="487" t="s">
        <v>459</v>
      </c>
      <c r="B26" s="487"/>
      <c r="C26" s="487"/>
      <c r="D26" s="487"/>
      <c r="E26" s="168"/>
      <c r="F26" s="168">
        <f>SUM(F6:F25)</f>
        <v>400</v>
      </c>
      <c r="G26" s="168">
        <f>SUM(G6:G25)</f>
        <v>0</v>
      </c>
      <c r="H26" s="168">
        <f>SUM(H6:H25)</f>
        <v>400</v>
      </c>
      <c r="I26" s="168"/>
      <c r="L26" s="148"/>
    </row>
    <row r="28" spans="1:12" s="40" customFormat="1" ht="15.75" customHeight="1">
      <c r="A28" s="170"/>
      <c r="B28" s="484" t="str">
        <f>CONCATENATE("Rs. ",H26," /-")</f>
        <v>Rs. 400 /-</v>
      </c>
      <c r="C28" s="484"/>
      <c r="D28" s="484"/>
      <c r="E28" s="170"/>
      <c r="F28" s="170"/>
      <c r="G28" s="170"/>
      <c r="H28" s="170"/>
      <c r="I28" s="170"/>
      <c r="L28" s="148"/>
    </row>
    <row r="29" spans="1:12" s="40" customFormat="1" ht="15.75" customHeight="1">
      <c r="A29" s="170"/>
      <c r="B29" s="484" t="str">
        <f>R!B200</f>
        <v>(Rupees    Four Hundred  and  Zero Only) </v>
      </c>
      <c r="C29" s="484"/>
      <c r="D29" s="484"/>
      <c r="E29" s="484"/>
      <c r="F29" s="484"/>
      <c r="G29" s="484"/>
      <c r="H29" s="484"/>
      <c r="I29" s="484"/>
      <c r="L29" s="148"/>
    </row>
    <row r="30" spans="5:8" ht="12.75">
      <c r="E30" s="486"/>
      <c r="F30" s="486"/>
      <c r="G30" s="486"/>
      <c r="H30" s="486"/>
    </row>
    <row r="31" spans="1:5" ht="12.75" customHeight="1">
      <c r="A31" s="486" t="s">
        <v>462</v>
      </c>
      <c r="B31" s="486"/>
      <c r="C31" s="486"/>
      <c r="D31" s="486"/>
      <c r="E31" s="486"/>
    </row>
    <row r="32" ht="12.75">
      <c r="H32" s="160" t="s">
        <v>607</v>
      </c>
    </row>
    <row r="33" ht="12.75">
      <c r="I33" s="161"/>
    </row>
    <row r="34" ht="12.75">
      <c r="I34" s="161"/>
    </row>
  </sheetData>
  <sheetProtection password="F888" sheet="1"/>
  <mergeCells count="10">
    <mergeCell ref="K1:K3"/>
    <mergeCell ref="B29:I29"/>
    <mergeCell ref="E30:H30"/>
    <mergeCell ref="A31:E31"/>
    <mergeCell ref="A1:I1"/>
    <mergeCell ref="A2:D2"/>
    <mergeCell ref="E2:F2"/>
    <mergeCell ref="G2:I3"/>
    <mergeCell ref="A26:D26"/>
    <mergeCell ref="B28:D28"/>
  </mergeCells>
  <hyperlinks>
    <hyperlink ref="K1:K3" location="REPORTS!A1" display="BACK TO REPORTS"/>
  </hyperlinks>
  <printOptions horizontalCentered="1"/>
  <pageMargins left="0.5" right="0.5" top="0.5" bottom="0.5" header="0.5" footer="0.5"/>
  <pageSetup horizontalDpi="120" verticalDpi="120" orientation="portrait" paperSize="9" scale="90" r:id="rId1"/>
</worksheet>
</file>

<file path=xl/worksheets/sheet11.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9">
      <selection activeCell="D25" sqref="D25"/>
    </sheetView>
  </sheetViews>
  <sheetFormatPr defaultColWidth="9.140625" defaultRowHeight="12.75"/>
  <cols>
    <col min="1" max="1" width="4.57421875" style="160" customWidth="1"/>
    <col min="2" max="2" width="10.28125" style="161" customWidth="1"/>
    <col min="3" max="3" width="17.00390625" style="160" customWidth="1"/>
    <col min="4" max="4" width="19.28125" style="160" customWidth="1"/>
    <col min="5" max="5" width="13.8515625" style="160" customWidth="1"/>
    <col min="6" max="6" width="9.7109375" style="160" customWidth="1"/>
    <col min="7" max="7" width="6.28125" style="160" customWidth="1"/>
    <col min="8" max="8" width="7.00390625" style="160" customWidth="1"/>
    <col min="9" max="9" width="6.28125" style="160" customWidth="1"/>
    <col min="10" max="10" width="9.140625" style="160" customWidth="1"/>
    <col min="11" max="11" width="0" style="39" hidden="1" customWidth="1"/>
    <col min="12" max="12" width="17.28125" style="39" customWidth="1"/>
    <col min="13" max="13" width="3.421875" style="39" hidden="1" customWidth="1"/>
    <col min="14" max="16384" width="9.140625" style="39" customWidth="1"/>
  </cols>
  <sheetData>
    <row r="1" spans="1:12" ht="21.75" customHeight="1">
      <c r="A1" s="491" t="s">
        <v>86</v>
      </c>
      <c r="B1" s="491"/>
      <c r="C1" s="491"/>
      <c r="D1" s="491"/>
      <c r="E1" s="491"/>
      <c r="F1" s="491"/>
      <c r="G1" s="491"/>
      <c r="H1" s="491"/>
      <c r="I1" s="491"/>
      <c r="J1" s="491"/>
      <c r="L1" s="489" t="s">
        <v>565</v>
      </c>
    </row>
    <row r="2" ht="6" customHeight="1">
      <c r="L2" s="489"/>
    </row>
    <row r="3" spans="1:12" ht="15" customHeight="1">
      <c r="A3" s="484" t="str">
        <f>CONCATENATE("For the Month of ",K!K4)</f>
        <v>For the Month of SEPTEMBER - 2010</v>
      </c>
      <c r="B3" s="484"/>
      <c r="C3" s="484"/>
      <c r="D3" s="171"/>
      <c r="E3" s="488" t="s">
        <v>461</v>
      </c>
      <c r="F3" s="488"/>
      <c r="G3" s="485" t="str">
        <f>K!I1</f>
        <v>GPS Sarala Devi Huts</v>
      </c>
      <c r="H3" s="485"/>
      <c r="I3" s="485"/>
      <c r="J3" s="485"/>
      <c r="L3" s="489"/>
    </row>
    <row r="4" spans="2:12" ht="10.5" customHeight="1">
      <c r="B4" s="160"/>
      <c r="E4" s="172"/>
      <c r="F4" s="172"/>
      <c r="G4" s="485"/>
      <c r="H4" s="485"/>
      <c r="I4" s="485"/>
      <c r="J4" s="485"/>
      <c r="L4" s="489"/>
    </row>
    <row r="5" ht="9.75" customHeight="1">
      <c r="L5" s="489"/>
    </row>
    <row r="6" spans="1:12" ht="31.5" customHeight="1">
      <c r="A6" s="165" t="s">
        <v>60</v>
      </c>
      <c r="B6" s="165" t="s">
        <v>22</v>
      </c>
      <c r="C6" s="165" t="s">
        <v>470</v>
      </c>
      <c r="D6" s="165" t="s">
        <v>0</v>
      </c>
      <c r="E6" s="165" t="s">
        <v>1</v>
      </c>
      <c r="F6" s="165" t="s">
        <v>2</v>
      </c>
      <c r="G6" s="165" t="s">
        <v>87</v>
      </c>
      <c r="H6" s="165" t="s">
        <v>88</v>
      </c>
      <c r="I6" s="165" t="s">
        <v>26</v>
      </c>
      <c r="J6" s="165" t="s">
        <v>32</v>
      </c>
      <c r="L6" s="489"/>
    </row>
    <row r="7" spans="1:13" ht="30" customHeight="1">
      <c r="A7" s="165">
        <f>IF(C7="","",M7)</f>
        <v>1</v>
      </c>
      <c r="B7" s="165">
        <f>K!W15</f>
        <v>2323571</v>
      </c>
      <c r="C7" s="173" t="str">
        <f>K!K15</f>
        <v>Ranga Devanandam</v>
      </c>
      <c r="D7" s="173" t="str">
        <f>K!O15</f>
        <v>Senior Assistant</v>
      </c>
      <c r="E7" s="165" t="str">
        <f>K!AC15</f>
        <v>41550-55660</v>
      </c>
      <c r="F7" s="165">
        <f>K!AD15</f>
        <v>10020</v>
      </c>
      <c r="G7" s="165" t="str">
        <f>K!BL15</f>
        <v>A</v>
      </c>
      <c r="H7" s="165">
        <f>K!AR15</f>
        <v>120</v>
      </c>
      <c r="I7" s="165">
        <f>H7</f>
        <v>120</v>
      </c>
      <c r="J7" s="165"/>
      <c r="M7" s="147">
        <v>1</v>
      </c>
    </row>
    <row r="8" spans="1:13" ht="30" customHeight="1">
      <c r="A8" s="165">
        <f aca="true" t="shared" si="0" ref="A8:A26">IF(C8="","",M8)</f>
        <v>2</v>
      </c>
      <c r="B8" s="165">
        <f>K!W16</f>
      </c>
      <c r="C8" s="173" t="str">
        <f>K!K16</f>
        <v>Second Emp</v>
      </c>
      <c r="D8" s="173" t="str">
        <f>K!O16</f>
        <v>School Assistant (Maths)</v>
      </c>
      <c r="E8" s="165" t="str">
        <f>K!AC16</f>
        <v>7100-21250</v>
      </c>
      <c r="F8" s="165">
        <f>K!AD16</f>
        <v>28450</v>
      </c>
      <c r="G8" s="165" t="str">
        <f>K!BL16</f>
        <v>D</v>
      </c>
      <c r="H8" s="165">
        <f>K!AR16</f>
        <v>15</v>
      </c>
      <c r="I8" s="165">
        <f aca="true" t="shared" si="1" ref="I8:I26">H8</f>
        <v>15</v>
      </c>
      <c r="J8" s="165"/>
      <c r="M8" s="147">
        <v>2</v>
      </c>
    </row>
    <row r="9" spans="1:13" ht="30" customHeight="1">
      <c r="A9" s="165">
        <f t="shared" si="0"/>
        <v>3</v>
      </c>
      <c r="B9" s="165">
        <f>K!W17</f>
      </c>
      <c r="C9" s="173" t="str">
        <f>K!K17</f>
        <v>Third Emp</v>
      </c>
      <c r="D9" s="173" t="str">
        <f>K!O17</f>
        <v>School Assistant (English)</v>
      </c>
      <c r="E9" s="165" t="str">
        <f>K!AC17</f>
        <v>7960-23560</v>
      </c>
      <c r="F9" s="165">
        <f>K!AD17</f>
      </c>
      <c r="G9" s="165">
        <f>K!BL17</f>
      </c>
      <c r="H9" s="165">
        <f>K!AR17</f>
      </c>
      <c r="I9" s="165">
        <f t="shared" si="1"/>
      </c>
      <c r="J9" s="165"/>
      <c r="M9" s="147">
        <v>3</v>
      </c>
    </row>
    <row r="10" spans="1:13" ht="30" customHeight="1">
      <c r="A10" s="165">
        <f t="shared" si="0"/>
        <v>4</v>
      </c>
      <c r="B10" s="165">
        <f>K!W18</f>
      </c>
      <c r="C10" s="173" t="str">
        <f>K!K18</f>
        <v>Fourth Emp</v>
      </c>
      <c r="D10" s="173" t="str">
        <f>K!O18</f>
        <v>School Assistant (Phy. Sc.)</v>
      </c>
      <c r="E10" s="165" t="str">
        <f>K!AC18</f>
        <v>10020-29200</v>
      </c>
      <c r="F10" s="165">
        <f>K!AD18</f>
        <v>7100</v>
      </c>
      <c r="G10" s="165" t="str">
        <f>K!BL18</f>
        <v>C</v>
      </c>
      <c r="H10" s="165">
        <f>K!AR18</f>
        <v>30</v>
      </c>
      <c r="I10" s="165">
        <f t="shared" si="1"/>
        <v>30</v>
      </c>
      <c r="J10" s="165"/>
      <c r="M10" s="147">
        <v>4</v>
      </c>
    </row>
    <row r="11" spans="1:13" ht="30" customHeight="1">
      <c r="A11" s="165">
        <f t="shared" si="0"/>
        <v>5</v>
      </c>
      <c r="B11" s="165">
        <f>K!W19</f>
      </c>
      <c r="C11" s="173" t="str">
        <f>K!K19</f>
        <v>Fifth Emp</v>
      </c>
      <c r="D11" s="173" t="str">
        <f>K!O19</f>
        <v>School Assistant (Bio. Sc.)</v>
      </c>
      <c r="E11" s="165" t="str">
        <f>K!AC19</f>
        <v>7520-22430</v>
      </c>
      <c r="F11" s="165">
        <f>K!AD19</f>
      </c>
      <c r="G11" s="165">
        <f>K!BL19</f>
      </c>
      <c r="H11" s="165">
        <f>K!AR19</f>
      </c>
      <c r="I11" s="165">
        <f t="shared" si="1"/>
      </c>
      <c r="J11" s="165"/>
      <c r="M11" s="147">
        <v>5</v>
      </c>
    </row>
    <row r="12" spans="1:13" ht="30" customHeight="1">
      <c r="A12" s="165">
        <f t="shared" si="0"/>
        <v>6</v>
      </c>
      <c r="B12" s="165">
        <f>K!W20</f>
      </c>
      <c r="C12" s="173" t="str">
        <f>K!K20</f>
        <v>Sixth Emp</v>
      </c>
      <c r="D12" s="173" t="str">
        <f>K!O20</f>
        <v>School Assistant (Soc. Stu.)</v>
      </c>
      <c r="E12" s="165" t="str">
        <f>K!AC20</f>
        <v>9200-27000</v>
      </c>
      <c r="F12" s="165">
        <f>K!AD20</f>
        <v>7520</v>
      </c>
      <c r="G12" s="165" t="str">
        <f>K!BL20</f>
        <v>C</v>
      </c>
      <c r="H12" s="165">
        <f>K!AR20</f>
        <v>30</v>
      </c>
      <c r="I12" s="165">
        <f t="shared" si="1"/>
        <v>30</v>
      </c>
      <c r="J12" s="165"/>
      <c r="M12" s="147">
        <v>6</v>
      </c>
    </row>
    <row r="13" spans="1:13" ht="30" customHeight="1">
      <c r="A13" s="165">
        <f t="shared" si="0"/>
        <v>7</v>
      </c>
      <c r="B13" s="165">
        <f>K!W21</f>
      </c>
      <c r="C13" s="173" t="str">
        <f>K!K21</f>
        <v>Seventh Emp</v>
      </c>
      <c r="D13" s="173" t="str">
        <f>K!O21</f>
        <v>School Assistant (Telugu)</v>
      </c>
      <c r="E13" s="165" t="str">
        <f>K!AC21</f>
        <v>9200-27000</v>
      </c>
      <c r="F13" s="165">
        <f>K!AD21</f>
        <v>7520</v>
      </c>
      <c r="G13" s="165" t="str">
        <f>K!BL21</f>
        <v>C</v>
      </c>
      <c r="H13" s="165">
        <f>K!AR21</f>
        <v>30</v>
      </c>
      <c r="I13" s="165">
        <f t="shared" si="1"/>
        <v>30</v>
      </c>
      <c r="J13" s="165"/>
      <c r="M13" s="147">
        <v>7</v>
      </c>
    </row>
    <row r="14" spans="1:13" ht="30" customHeight="1">
      <c r="A14" s="165">
        <f t="shared" si="0"/>
        <v>8</v>
      </c>
      <c r="B14" s="165">
        <f>K!W22</f>
      </c>
      <c r="C14" s="173" t="str">
        <f>K!K22</f>
        <v>Eighth Emp</v>
      </c>
      <c r="D14" s="173" t="str">
        <f>K!O22</f>
        <v>School Assistant (Hindi)</v>
      </c>
      <c r="E14" s="165" t="str">
        <f>K!AC22</f>
        <v>6700-20110</v>
      </c>
      <c r="F14" s="165">
        <f>K!AD22</f>
        <v>7740</v>
      </c>
      <c r="G14" s="165" t="str">
        <f>K!BL22</f>
        <v>D</v>
      </c>
      <c r="H14" s="165">
        <f>K!AR22</f>
        <v>15</v>
      </c>
      <c r="I14" s="165">
        <f t="shared" si="1"/>
        <v>15</v>
      </c>
      <c r="J14" s="165"/>
      <c r="M14" s="147">
        <v>8</v>
      </c>
    </row>
    <row r="15" spans="1:13" ht="30" customHeight="1">
      <c r="A15" s="165">
        <f t="shared" si="0"/>
        <v>9</v>
      </c>
      <c r="B15" s="165">
        <f>K!W23</f>
      </c>
      <c r="C15" s="173" t="str">
        <f>K!K23</f>
        <v>Ninth Emp</v>
      </c>
      <c r="D15" s="173" t="str">
        <f>K!O23</f>
        <v>School Assistant (Urdu)</v>
      </c>
      <c r="E15" s="165" t="str">
        <f>K!AC23</f>
        <v>9460-27700</v>
      </c>
      <c r="F15" s="165">
        <f>K!AD23</f>
        <v>7740</v>
      </c>
      <c r="G15" s="165" t="str">
        <f>K!BL23</f>
        <v>C</v>
      </c>
      <c r="H15" s="165">
        <f>K!AR23</f>
        <v>30</v>
      </c>
      <c r="I15" s="165">
        <f t="shared" si="1"/>
        <v>30</v>
      </c>
      <c r="J15" s="165"/>
      <c r="M15" s="147">
        <v>9</v>
      </c>
    </row>
    <row r="16" spans="1:13" ht="30" customHeight="1">
      <c r="A16" s="165">
        <f t="shared" si="0"/>
        <v>10</v>
      </c>
      <c r="B16" s="165">
        <f>K!W24</f>
      </c>
      <c r="C16" s="173" t="str">
        <f>K!K24</f>
        <v>Tenth Emp</v>
      </c>
      <c r="D16" s="173" t="str">
        <f>K!O24</f>
        <v>School Assistant (Phy. Edn.)</v>
      </c>
      <c r="E16" s="165" t="str">
        <f>K!AC24</f>
        <v>10020-29200</v>
      </c>
      <c r="F16" s="165">
        <f>K!AD24</f>
        <v>7520</v>
      </c>
      <c r="G16" s="165" t="str">
        <f>K!BL24</f>
        <v>C</v>
      </c>
      <c r="H16" s="165">
        <f>K!AR24</f>
        <v>30</v>
      </c>
      <c r="I16" s="165">
        <f t="shared" si="1"/>
        <v>30</v>
      </c>
      <c r="J16" s="165"/>
      <c r="M16" s="147">
        <v>10</v>
      </c>
    </row>
    <row r="17" spans="1:13" ht="30" customHeight="1">
      <c r="A17" s="165">
        <f t="shared" si="0"/>
        <v>11</v>
      </c>
      <c r="B17" s="165">
        <f>K!W25</f>
      </c>
      <c r="C17" s="173" t="str">
        <f>K!K25</f>
        <v>Eleventh Emp</v>
      </c>
      <c r="D17" s="173" t="str">
        <f>K!O25</f>
        <v>Language Pandit (Telugu)</v>
      </c>
      <c r="E17" s="165" t="str">
        <f>K!AC25</f>
        <v>10020-29200</v>
      </c>
      <c r="F17" s="165">
        <f>K!AD25</f>
        <v>8200</v>
      </c>
      <c r="G17" s="165" t="str">
        <f>K!BL25</f>
        <v>C</v>
      </c>
      <c r="H17" s="165">
        <f>K!AR25</f>
        <v>30</v>
      </c>
      <c r="I17" s="165">
        <f t="shared" si="1"/>
        <v>30</v>
      </c>
      <c r="J17" s="165"/>
      <c r="M17" s="147">
        <v>11</v>
      </c>
    </row>
    <row r="18" spans="1:13" ht="30" customHeight="1">
      <c r="A18" s="165">
        <f t="shared" si="0"/>
        <v>12</v>
      </c>
      <c r="B18" s="165">
        <f>K!W26</f>
      </c>
      <c r="C18" s="173" t="str">
        <f>K!K26</f>
        <v>Twelth Emp</v>
      </c>
      <c r="D18" s="173" t="str">
        <f>K!O26</f>
        <v>Language Pandit (Hindi)</v>
      </c>
      <c r="E18" s="165" t="str">
        <f>K!AC26</f>
        <v>7960-23560</v>
      </c>
      <c r="F18" s="165">
        <f>K!AD26</f>
        <v>8680</v>
      </c>
      <c r="G18" s="165" t="str">
        <f>K!BL26</f>
        <v>D</v>
      </c>
      <c r="H18" s="165">
        <f>K!AR26</f>
        <v>15</v>
      </c>
      <c r="I18" s="165">
        <f t="shared" si="1"/>
        <v>15</v>
      </c>
      <c r="J18" s="165"/>
      <c r="M18" s="147">
        <v>12</v>
      </c>
    </row>
    <row r="19" spans="1:13" ht="30" customHeight="1">
      <c r="A19" s="165">
        <f t="shared" si="0"/>
        <v>13</v>
      </c>
      <c r="B19" s="165">
        <f>K!W27</f>
      </c>
      <c r="C19" s="173" t="str">
        <f>K!K27</f>
        <v>Thirteenth Emp</v>
      </c>
      <c r="D19" s="173" t="str">
        <f>K!O27</f>
        <v>Language Pandit (Urdu)</v>
      </c>
      <c r="E19" s="165" t="str">
        <f>K!AC27</f>
        <v>7740-23040</v>
      </c>
      <c r="F19" s="165">
        <f>K!AD27</f>
        <v>8680</v>
      </c>
      <c r="G19" s="165" t="str">
        <f>K!BL27</f>
        <v>D</v>
      </c>
      <c r="H19" s="165">
        <f>K!AR27</f>
        <v>15</v>
      </c>
      <c r="I19" s="165">
        <f t="shared" si="1"/>
        <v>15</v>
      </c>
      <c r="J19" s="165"/>
      <c r="M19" s="147">
        <v>13</v>
      </c>
    </row>
    <row r="20" spans="1:13" ht="30" customHeight="1">
      <c r="A20" s="165">
        <f t="shared" si="0"/>
        <v>14</v>
      </c>
      <c r="B20" s="165">
        <f>K!W28</f>
      </c>
      <c r="C20" s="173" t="str">
        <f>K!K28</f>
        <v>Fourteenth Emp</v>
      </c>
      <c r="D20" s="173" t="str">
        <f>K!O28</f>
        <v>Language Pandit (Sanskrit)</v>
      </c>
      <c r="E20" s="165" t="str">
        <f>K!AC28</f>
        <v>7740-23040</v>
      </c>
      <c r="F20" s="165">
        <f>K!AD28</f>
        <v>8200</v>
      </c>
      <c r="G20" s="165" t="str">
        <f>K!BL28</f>
        <v>D</v>
      </c>
      <c r="H20" s="165">
        <f>K!AR28</f>
        <v>15</v>
      </c>
      <c r="I20" s="165">
        <f t="shared" si="1"/>
        <v>15</v>
      </c>
      <c r="J20" s="165"/>
      <c r="M20" s="147">
        <v>14</v>
      </c>
    </row>
    <row r="21" spans="1:13" ht="30" customHeight="1">
      <c r="A21" s="165">
        <f t="shared" si="0"/>
        <v>15</v>
      </c>
      <c r="B21" s="165">
        <f>K!W29</f>
      </c>
      <c r="C21" s="173" t="str">
        <f>K!K29</f>
        <v>Fifteenth Emp</v>
      </c>
      <c r="D21" s="173" t="str">
        <f>K!O29</f>
        <v>Language Pandit (Tamil)</v>
      </c>
      <c r="E21" s="165" t="str">
        <f>K!AC29</f>
        <v>7520-22430</v>
      </c>
      <c r="F21" s="165">
        <f>K!AD29</f>
        <v>7300</v>
      </c>
      <c r="G21" s="165" t="str">
        <f>K!BL29</f>
        <v>D</v>
      </c>
      <c r="H21" s="165">
        <f>K!AR29</f>
        <v>15</v>
      </c>
      <c r="I21" s="165">
        <f t="shared" si="1"/>
        <v>15</v>
      </c>
      <c r="J21" s="165"/>
      <c r="M21" s="147">
        <v>15</v>
      </c>
    </row>
    <row r="22" spans="1:13" ht="30" customHeight="1">
      <c r="A22" s="165">
        <f t="shared" si="0"/>
        <v>16</v>
      </c>
      <c r="B22" s="165">
        <f>K!W30</f>
      </c>
      <c r="C22" s="173" t="str">
        <f>K!K30</f>
        <v>Sixteenth Emp</v>
      </c>
      <c r="D22" s="173" t="str">
        <f>K!O30</f>
        <v>Physical Education Teacher</v>
      </c>
      <c r="E22" s="165" t="str">
        <f>K!AC30</f>
        <v>7740-23040</v>
      </c>
      <c r="F22" s="165">
        <f>K!AD30</f>
        <v>7520</v>
      </c>
      <c r="G22" s="165" t="str">
        <f>K!BL30</f>
        <v>D</v>
      </c>
      <c r="H22" s="165">
        <f>K!AR30</f>
        <v>15</v>
      </c>
      <c r="I22" s="165">
        <f t="shared" si="1"/>
        <v>15</v>
      </c>
      <c r="J22" s="165"/>
      <c r="M22" s="147">
        <v>16</v>
      </c>
    </row>
    <row r="23" spans="1:13" ht="30" customHeight="1">
      <c r="A23" s="165">
        <f t="shared" si="0"/>
        <v>17</v>
      </c>
      <c r="B23" s="165">
        <f>K!W31</f>
      </c>
      <c r="C23" s="173" t="str">
        <f>K!K31</f>
        <v>Seventeenth Emp</v>
      </c>
      <c r="D23" s="173" t="str">
        <f>K!O31</f>
        <v>Junior Assistant</v>
      </c>
      <c r="E23" s="165" t="str">
        <f>K!AC31</f>
        <v>7520-22430</v>
      </c>
      <c r="F23" s="165">
        <f>K!AD31</f>
        <v>7520</v>
      </c>
      <c r="G23" s="165" t="str">
        <f>K!BL31</f>
        <v>D</v>
      </c>
      <c r="H23" s="165">
        <f>K!AR31</f>
        <v>15</v>
      </c>
      <c r="I23" s="165">
        <f t="shared" si="1"/>
        <v>15</v>
      </c>
      <c r="J23" s="165"/>
      <c r="M23" s="147">
        <v>17</v>
      </c>
    </row>
    <row r="24" spans="1:13" ht="30" customHeight="1">
      <c r="A24" s="165">
        <f t="shared" si="0"/>
        <v>18</v>
      </c>
      <c r="B24" s="165">
        <f>K!W32</f>
      </c>
      <c r="C24" s="173" t="str">
        <f>K!K32</f>
        <v>Eighteenth Emp</v>
      </c>
      <c r="D24" s="173" t="str">
        <f>K!O32</f>
        <v>Record Assistant</v>
      </c>
      <c r="E24" s="165" t="str">
        <f>K!AC32</f>
        <v>7740-23040</v>
      </c>
      <c r="F24" s="165">
        <f>K!AD32</f>
        <v>7100</v>
      </c>
      <c r="G24" s="165" t="str">
        <f>K!BL32</f>
        <v>D</v>
      </c>
      <c r="H24" s="165">
        <f>K!AR32</f>
        <v>15</v>
      </c>
      <c r="I24" s="165">
        <f t="shared" si="1"/>
        <v>15</v>
      </c>
      <c r="J24" s="165"/>
      <c r="M24" s="147">
        <v>18</v>
      </c>
    </row>
    <row r="25" spans="1:13" ht="30" customHeight="1">
      <c r="A25" s="165">
        <f t="shared" si="0"/>
        <v>19</v>
      </c>
      <c r="B25" s="165">
        <f>K!W33</f>
      </c>
      <c r="C25" s="173" t="str">
        <f>K!K33</f>
        <v>Nineteenth Emp</v>
      </c>
      <c r="D25" s="173" t="str">
        <f>K!O33</f>
        <v>Office Subordinate</v>
      </c>
      <c r="E25" s="165" t="str">
        <f>K!AC33</f>
        <v>7960-23560</v>
      </c>
      <c r="F25" s="165">
        <f>K!AD33</f>
        <v>7100</v>
      </c>
      <c r="G25" s="165" t="str">
        <f>K!BL33</f>
        <v>D</v>
      </c>
      <c r="H25" s="165">
        <f>K!AR33</f>
        <v>15</v>
      </c>
      <c r="I25" s="165">
        <f t="shared" si="1"/>
        <v>15</v>
      </c>
      <c r="J25" s="165"/>
      <c r="M25" s="147">
        <v>19</v>
      </c>
    </row>
    <row r="26" spans="1:13" ht="30" customHeight="1">
      <c r="A26" s="165">
        <f t="shared" si="0"/>
        <v>20</v>
      </c>
      <c r="B26" s="165">
        <f>K!W34</f>
        <v>2323571</v>
      </c>
      <c r="C26" s="173" t="str">
        <f>K!K34</f>
        <v>Twentyeth Emp</v>
      </c>
      <c r="D26" s="173" t="str">
        <f>K!O34</f>
        <v>Office Subordinate</v>
      </c>
      <c r="E26" s="165" t="str">
        <f>K!AC34</f>
        <v>11530-33200</v>
      </c>
      <c r="F26" s="165">
        <f>K!AD34</f>
        <v>13270</v>
      </c>
      <c r="G26" s="165" t="str">
        <f>K!BL34</f>
        <v>C</v>
      </c>
      <c r="H26" s="165">
        <f>K!AR34</f>
        <v>30</v>
      </c>
      <c r="I26" s="165">
        <f t="shared" si="1"/>
        <v>30</v>
      </c>
      <c r="J26" s="165"/>
      <c r="M26" s="147">
        <v>20</v>
      </c>
    </row>
    <row r="27" spans="1:10" ht="30" customHeight="1">
      <c r="A27" s="487" t="s">
        <v>459</v>
      </c>
      <c r="B27" s="487"/>
      <c r="C27" s="487"/>
      <c r="D27" s="487"/>
      <c r="E27" s="487"/>
      <c r="F27" s="167"/>
      <c r="G27" s="168"/>
      <c r="H27" s="168">
        <f>SUM(H7:H26)</f>
        <v>480</v>
      </c>
      <c r="I27" s="168">
        <f>SUM(I7:I26)</f>
        <v>480</v>
      </c>
      <c r="J27" s="165"/>
    </row>
    <row r="29" ht="12.75">
      <c r="B29" s="160"/>
    </row>
    <row r="30" spans="2:10" ht="15.75" customHeight="1">
      <c r="B30" s="484" t="str">
        <f>CONCATENATE("Rs. ",I27," /-")</f>
        <v>Rs. 480 /-</v>
      </c>
      <c r="C30" s="484"/>
      <c r="D30" s="170"/>
      <c r="E30" s="170"/>
      <c r="F30" s="170"/>
      <c r="G30" s="170"/>
      <c r="H30" s="170"/>
      <c r="I30" s="170"/>
      <c r="J30" s="170"/>
    </row>
    <row r="31" spans="2:10" ht="15.75" customHeight="1">
      <c r="B31" s="485" t="str">
        <f>R!B300</f>
        <v>(Rupees    Four Hundred  and  Eighty Only) </v>
      </c>
      <c r="C31" s="485"/>
      <c r="D31" s="485"/>
      <c r="E31" s="170"/>
      <c r="F31" s="170"/>
      <c r="G31" s="170"/>
      <c r="H31" s="170"/>
      <c r="I31" s="170"/>
      <c r="J31" s="170"/>
    </row>
    <row r="32" spans="2:4" ht="12.75">
      <c r="B32" s="485"/>
      <c r="C32" s="485"/>
      <c r="D32" s="485"/>
    </row>
    <row r="33" spans="2:9" ht="12.75">
      <c r="B33" s="160"/>
      <c r="I33" s="160" t="s">
        <v>607</v>
      </c>
    </row>
  </sheetData>
  <sheetProtection password="F888" sheet="1"/>
  <mergeCells count="8">
    <mergeCell ref="L1:L6"/>
    <mergeCell ref="B31:D32"/>
    <mergeCell ref="A1:J1"/>
    <mergeCell ref="A27:E27"/>
    <mergeCell ref="B30:C30"/>
    <mergeCell ref="A3:C3"/>
    <mergeCell ref="E3:F3"/>
    <mergeCell ref="G3:J4"/>
  </mergeCells>
  <hyperlinks>
    <hyperlink ref="L1:L6" location="REPORTS!A1" display="BACK TO REPORTS"/>
  </hyperlinks>
  <printOptions horizontalCentered="1"/>
  <pageMargins left="0.5" right="0.5" top="0.5" bottom="0.5" header="0.5" footer="0.5"/>
  <pageSetup horizontalDpi="120" verticalDpi="120" orientation="portrait" paperSize="9" scale="91" r:id="rId1"/>
</worksheet>
</file>

<file path=xl/worksheets/sheet12.xml><?xml version="1.0" encoding="utf-8"?>
<worksheet xmlns="http://schemas.openxmlformats.org/spreadsheetml/2006/main" xmlns:r="http://schemas.openxmlformats.org/officeDocument/2006/relationships">
  <dimension ref="A1:M32"/>
  <sheetViews>
    <sheetView view="pageBreakPreview" zoomScale="87" zoomScaleSheetLayoutView="87" zoomScalePageLayoutView="0" workbookViewId="0" topLeftCell="A1">
      <selection activeCell="D13" sqref="D13"/>
    </sheetView>
  </sheetViews>
  <sheetFormatPr defaultColWidth="9.140625" defaultRowHeight="12.75"/>
  <cols>
    <col min="1" max="1" width="4.8515625" style="160" customWidth="1"/>
    <col min="2" max="2" width="11.140625" style="161" customWidth="1"/>
    <col min="3" max="3" width="25.140625" style="160" customWidth="1"/>
    <col min="4" max="4" width="30.140625" style="160" customWidth="1"/>
    <col min="5" max="5" width="15.28125" style="160" customWidth="1"/>
    <col min="6" max="6" width="10.8515625" style="160" customWidth="1"/>
    <col min="7" max="7" width="9.421875" style="160" customWidth="1"/>
    <col min="8" max="8" width="11.421875" style="160" customWidth="1"/>
    <col min="9" max="9" width="9.7109375" style="160" customWidth="1"/>
    <col min="10" max="10" width="10.28125" style="160" customWidth="1"/>
    <col min="11" max="11" width="0" style="39" hidden="1" customWidth="1"/>
    <col min="12" max="12" width="16.57421875" style="39" customWidth="1"/>
    <col min="13" max="13" width="4.421875" style="147" hidden="1" customWidth="1"/>
    <col min="14" max="16384" width="9.140625" style="39" customWidth="1"/>
  </cols>
  <sheetData>
    <row r="1" spans="1:12" ht="21" customHeight="1">
      <c r="A1" s="483" t="s">
        <v>473</v>
      </c>
      <c r="B1" s="483"/>
      <c r="C1" s="483"/>
      <c r="D1" s="483"/>
      <c r="E1" s="483"/>
      <c r="F1" s="483"/>
      <c r="G1" s="483"/>
      <c r="H1" s="483"/>
      <c r="I1" s="483"/>
      <c r="J1" s="483"/>
      <c r="L1" s="489" t="s">
        <v>565</v>
      </c>
    </row>
    <row r="2" ht="4.5" customHeight="1">
      <c r="L2" s="489"/>
    </row>
    <row r="3" spans="1:12" ht="15" customHeight="1">
      <c r="A3" s="484" t="str">
        <f>CONCATENATE("For the Month of : ",K!K4)</f>
        <v>For the Month of : SEPTEMBER - 2010</v>
      </c>
      <c r="B3" s="484"/>
      <c r="C3" s="484"/>
      <c r="D3" s="163" t="s">
        <v>475</v>
      </c>
      <c r="E3" s="484" t="str">
        <f>K!I1</f>
        <v>GPS Sarala Devi Huts</v>
      </c>
      <c r="F3" s="484"/>
      <c r="G3" s="484"/>
      <c r="H3" s="484"/>
      <c r="I3" s="484"/>
      <c r="J3" s="484"/>
      <c r="L3" s="489"/>
    </row>
    <row r="4" spans="1:12" ht="15" customHeight="1">
      <c r="A4" s="164"/>
      <c r="B4" s="164"/>
      <c r="C4" s="164"/>
      <c r="D4" s="164"/>
      <c r="E4" s="164"/>
      <c r="F4" s="164"/>
      <c r="G4" s="164"/>
      <c r="H4" s="164"/>
      <c r="I4" s="164"/>
      <c r="J4" s="164"/>
      <c r="L4" s="489"/>
    </row>
    <row r="5" spans="1:12" ht="33.75" customHeight="1">
      <c r="A5" s="165" t="s">
        <v>472</v>
      </c>
      <c r="B5" s="165" t="s">
        <v>344</v>
      </c>
      <c r="C5" s="165" t="s">
        <v>458</v>
      </c>
      <c r="D5" s="165" t="s">
        <v>0</v>
      </c>
      <c r="E5" s="165" t="s">
        <v>117</v>
      </c>
      <c r="F5" s="165" t="s">
        <v>136</v>
      </c>
      <c r="G5" s="165" t="s">
        <v>474</v>
      </c>
      <c r="H5" s="165" t="s">
        <v>476</v>
      </c>
      <c r="I5" s="165" t="s">
        <v>26</v>
      </c>
      <c r="J5" s="165" t="s">
        <v>32</v>
      </c>
      <c r="L5" s="489"/>
    </row>
    <row r="6" spans="1:13" ht="18.75" customHeight="1">
      <c r="A6" s="165">
        <f>IF(C6="","",M6)</f>
        <v>1</v>
      </c>
      <c r="B6" s="165">
        <f>K!W15</f>
        <v>2323571</v>
      </c>
      <c r="C6" s="166" t="str">
        <f>K!K15</f>
        <v>Ranga Devanandam</v>
      </c>
      <c r="D6" s="166" t="str">
        <f>K!O15</f>
        <v>Senior Assistant</v>
      </c>
      <c r="E6" s="165" t="str">
        <f>K!AC15</f>
        <v>41550-55660</v>
      </c>
      <c r="F6" s="165">
        <f>K!AD15</f>
        <v>10020</v>
      </c>
      <c r="G6" s="165">
        <f>K!AM15</f>
        <v>15416</v>
      </c>
      <c r="H6" s="165">
        <f>K!AS15</f>
        <v>150</v>
      </c>
      <c r="I6" s="165">
        <f aca="true" t="shared" si="0" ref="I6:I25">H6</f>
        <v>150</v>
      </c>
      <c r="J6" s="165"/>
      <c r="M6" s="147">
        <v>1</v>
      </c>
    </row>
    <row r="7" spans="1:13" ht="18.75" customHeight="1">
      <c r="A7" s="165">
        <f aca="true" t="shared" si="1" ref="A7:A25">IF(C7="","",M7)</f>
        <v>2</v>
      </c>
      <c r="B7" s="165">
        <f>K!W16</f>
      </c>
      <c r="C7" s="166" t="str">
        <f>K!K16</f>
        <v>Second Emp</v>
      </c>
      <c r="D7" s="166" t="str">
        <f>K!O16</f>
        <v>School Assistant (Maths)</v>
      </c>
      <c r="E7" s="165" t="str">
        <f>K!AC16</f>
        <v>7100-21250</v>
      </c>
      <c r="F7" s="165">
        <f>K!AD16</f>
        <v>28450</v>
      </c>
      <c r="G7" s="165">
        <f>K!AM16</f>
        <v>42137</v>
      </c>
      <c r="H7" s="165">
        <f>K!AS16</f>
        <v>200</v>
      </c>
      <c r="I7" s="165">
        <f t="shared" si="0"/>
        <v>200</v>
      </c>
      <c r="J7" s="165"/>
      <c r="M7" s="147">
        <v>2</v>
      </c>
    </row>
    <row r="8" spans="1:13" ht="18.75" customHeight="1">
      <c r="A8" s="165">
        <f t="shared" si="1"/>
        <v>3</v>
      </c>
      <c r="B8" s="165">
        <f>K!W17</f>
      </c>
      <c r="C8" s="166" t="str">
        <f>K!K17</f>
        <v>Third Emp</v>
      </c>
      <c r="D8" s="166" t="str">
        <f>K!O17</f>
        <v>School Assistant (English)</v>
      </c>
      <c r="E8" s="165" t="str">
        <f>K!AC17</f>
        <v>7960-23560</v>
      </c>
      <c r="F8" s="165">
        <f>K!AD17</f>
      </c>
      <c r="G8" s="165">
        <f>K!AM17</f>
      </c>
      <c r="H8" s="165">
        <f>K!AS17</f>
      </c>
      <c r="I8" s="165">
        <f t="shared" si="0"/>
      </c>
      <c r="J8" s="165"/>
      <c r="M8" s="147">
        <v>3</v>
      </c>
    </row>
    <row r="9" spans="1:13" ht="18.75" customHeight="1">
      <c r="A9" s="165">
        <f t="shared" si="1"/>
        <v>4</v>
      </c>
      <c r="B9" s="165">
        <f>K!W18</f>
      </c>
      <c r="C9" s="166" t="str">
        <f>K!K18</f>
        <v>Fourth Emp</v>
      </c>
      <c r="D9" s="166" t="str">
        <f>K!O18</f>
        <v>School Assistant (Phy. Sc.)</v>
      </c>
      <c r="E9" s="165" t="str">
        <f>K!AC18</f>
        <v>10020-29200</v>
      </c>
      <c r="F9" s="165">
        <f>K!AD18</f>
        <v>7100</v>
      </c>
      <c r="G9" s="165">
        <f>K!AM18</f>
        <v>10585</v>
      </c>
      <c r="H9" s="165">
        <f>K!AS18</f>
        <v>100</v>
      </c>
      <c r="I9" s="165">
        <f t="shared" si="0"/>
        <v>100</v>
      </c>
      <c r="J9" s="165"/>
      <c r="M9" s="147">
        <v>4</v>
      </c>
    </row>
    <row r="10" spans="1:13" ht="18.75" customHeight="1">
      <c r="A10" s="165">
        <f t="shared" si="1"/>
        <v>5</v>
      </c>
      <c r="B10" s="165">
        <f>K!W19</f>
      </c>
      <c r="C10" s="166" t="str">
        <f>K!K19</f>
        <v>Fifth Emp</v>
      </c>
      <c r="D10" s="166" t="str">
        <f>K!O19</f>
        <v>School Assistant (Bio. Sc.)</v>
      </c>
      <c r="E10" s="165" t="str">
        <f>K!AC19</f>
        <v>7520-22430</v>
      </c>
      <c r="F10" s="165">
        <f>K!AD19</f>
      </c>
      <c r="G10" s="165">
        <f>K!AM19</f>
      </c>
      <c r="H10" s="165">
        <f>K!AS19</f>
      </c>
      <c r="I10" s="165">
        <f t="shared" si="0"/>
      </c>
      <c r="J10" s="165"/>
      <c r="M10" s="147">
        <v>5</v>
      </c>
    </row>
    <row r="11" spans="1:13" ht="18.75" customHeight="1">
      <c r="A11" s="165">
        <f t="shared" si="1"/>
        <v>6</v>
      </c>
      <c r="B11" s="165">
        <f>K!W20</f>
      </c>
      <c r="C11" s="166" t="str">
        <f>K!K20</f>
        <v>Sixth Emp</v>
      </c>
      <c r="D11" s="166" t="str">
        <f>K!O20</f>
        <v>School Assistant (Soc. Stu.)</v>
      </c>
      <c r="E11" s="165" t="str">
        <f>K!AC20</f>
        <v>9200-27000</v>
      </c>
      <c r="F11" s="165">
        <f>K!AD20</f>
        <v>7520</v>
      </c>
      <c r="G11" s="165">
        <f>K!AM20</f>
        <v>11199</v>
      </c>
      <c r="H11" s="165">
        <f>K!AS20</f>
        <v>100</v>
      </c>
      <c r="I11" s="165">
        <f t="shared" si="0"/>
        <v>100</v>
      </c>
      <c r="J11" s="165"/>
      <c r="M11" s="147">
        <v>6</v>
      </c>
    </row>
    <row r="12" spans="1:13" ht="18.75" customHeight="1">
      <c r="A12" s="165">
        <f t="shared" si="1"/>
        <v>7</v>
      </c>
      <c r="B12" s="165">
        <f>K!W21</f>
      </c>
      <c r="C12" s="166" t="str">
        <f>K!K21</f>
        <v>Seventh Emp</v>
      </c>
      <c r="D12" s="166" t="str">
        <f>K!O21</f>
        <v>School Assistant (Telugu)</v>
      </c>
      <c r="E12" s="165" t="str">
        <f>K!AC21</f>
        <v>9200-27000</v>
      </c>
      <c r="F12" s="165">
        <f>K!AD21</f>
        <v>7520</v>
      </c>
      <c r="G12" s="165">
        <f>K!AM21</f>
        <v>11199</v>
      </c>
      <c r="H12" s="165">
        <f>K!AS21</f>
        <v>100</v>
      </c>
      <c r="I12" s="165">
        <f t="shared" si="0"/>
        <v>100</v>
      </c>
      <c r="J12" s="165"/>
      <c r="M12" s="147">
        <v>7</v>
      </c>
    </row>
    <row r="13" spans="1:13" ht="18.75" customHeight="1">
      <c r="A13" s="165">
        <f t="shared" si="1"/>
        <v>8</v>
      </c>
      <c r="B13" s="165">
        <f>K!W22</f>
      </c>
      <c r="C13" s="166" t="str">
        <f>K!K22</f>
        <v>Eighth Emp</v>
      </c>
      <c r="D13" s="166" t="str">
        <f>K!O22</f>
        <v>School Assistant (Hindi)</v>
      </c>
      <c r="E13" s="165" t="str">
        <f>K!AC22</f>
        <v>6700-20110</v>
      </c>
      <c r="F13" s="165">
        <f>K!AD22</f>
        <v>7740</v>
      </c>
      <c r="G13" s="165">
        <f>K!AM22</f>
        <v>11521</v>
      </c>
      <c r="H13" s="165">
        <f>K!AS22</f>
        <v>100</v>
      </c>
      <c r="I13" s="165">
        <f t="shared" si="0"/>
        <v>100</v>
      </c>
      <c r="J13" s="165"/>
      <c r="M13" s="147">
        <v>8</v>
      </c>
    </row>
    <row r="14" spans="1:13" ht="18.75" customHeight="1">
      <c r="A14" s="165">
        <f t="shared" si="1"/>
        <v>9</v>
      </c>
      <c r="B14" s="165">
        <f>K!W23</f>
      </c>
      <c r="C14" s="166" t="str">
        <f>K!K23</f>
        <v>Ninth Emp</v>
      </c>
      <c r="D14" s="166" t="str">
        <f>K!O23</f>
        <v>School Assistant (Urdu)</v>
      </c>
      <c r="E14" s="165" t="str">
        <f>K!AC23</f>
        <v>9460-27700</v>
      </c>
      <c r="F14" s="165">
        <f>K!AD23</f>
        <v>7740</v>
      </c>
      <c r="G14" s="165">
        <f>K!AM23</f>
        <v>11521</v>
      </c>
      <c r="H14" s="165">
        <f>K!AS23</f>
        <v>100</v>
      </c>
      <c r="I14" s="165">
        <f t="shared" si="0"/>
        <v>100</v>
      </c>
      <c r="J14" s="165"/>
      <c r="M14" s="147">
        <v>9</v>
      </c>
    </row>
    <row r="15" spans="1:13" ht="18.75" customHeight="1">
      <c r="A15" s="165">
        <f t="shared" si="1"/>
        <v>10</v>
      </c>
      <c r="B15" s="165">
        <f>K!W24</f>
      </c>
      <c r="C15" s="166" t="str">
        <f>K!K24</f>
        <v>Tenth Emp</v>
      </c>
      <c r="D15" s="166" t="str">
        <f>K!O24</f>
        <v>School Assistant (Phy. Edn.)</v>
      </c>
      <c r="E15" s="165" t="str">
        <f>K!AC24</f>
        <v>10020-29200</v>
      </c>
      <c r="F15" s="165">
        <f>K!AD24</f>
        <v>7520</v>
      </c>
      <c r="G15" s="165">
        <f>K!AM24</f>
        <v>11199</v>
      </c>
      <c r="H15" s="165">
        <f>K!AS24</f>
        <v>100</v>
      </c>
      <c r="I15" s="165">
        <f t="shared" si="0"/>
        <v>100</v>
      </c>
      <c r="J15" s="165"/>
      <c r="M15" s="147">
        <v>10</v>
      </c>
    </row>
    <row r="16" spans="1:13" ht="18.75" customHeight="1">
      <c r="A16" s="165">
        <f t="shared" si="1"/>
        <v>11</v>
      </c>
      <c r="B16" s="165">
        <f>K!W25</f>
      </c>
      <c r="C16" s="166" t="str">
        <f>K!K25</f>
        <v>Eleventh Emp</v>
      </c>
      <c r="D16" s="166" t="str">
        <f>K!O25</f>
        <v>Language Pandit (Telugu)</v>
      </c>
      <c r="E16" s="165" t="str">
        <f>K!AC25</f>
        <v>10020-29200</v>
      </c>
      <c r="F16" s="165">
        <f>K!AD25</f>
        <v>8200</v>
      </c>
      <c r="G16" s="165">
        <f>K!AM25</f>
        <v>12194</v>
      </c>
      <c r="H16" s="165">
        <f>K!AS25</f>
        <v>100</v>
      </c>
      <c r="I16" s="165">
        <f t="shared" si="0"/>
        <v>100</v>
      </c>
      <c r="J16" s="165"/>
      <c r="M16" s="147">
        <v>11</v>
      </c>
    </row>
    <row r="17" spans="1:13" ht="18.75" customHeight="1">
      <c r="A17" s="165">
        <f t="shared" si="1"/>
        <v>12</v>
      </c>
      <c r="B17" s="165">
        <f>K!W26</f>
      </c>
      <c r="C17" s="166" t="str">
        <f>K!K26</f>
        <v>Twelth Emp</v>
      </c>
      <c r="D17" s="166" t="str">
        <f>K!O26</f>
        <v>Language Pandit (Hindi)</v>
      </c>
      <c r="E17" s="165" t="str">
        <f>K!AC26</f>
        <v>7960-23560</v>
      </c>
      <c r="F17" s="165">
        <f>K!AD26</f>
        <v>8680</v>
      </c>
      <c r="G17" s="165">
        <f>K!AM26</f>
        <v>12996</v>
      </c>
      <c r="H17" s="165">
        <f>K!AS26</f>
        <v>100</v>
      </c>
      <c r="I17" s="165">
        <f t="shared" si="0"/>
        <v>100</v>
      </c>
      <c r="J17" s="165"/>
      <c r="M17" s="147">
        <v>12</v>
      </c>
    </row>
    <row r="18" spans="1:13" ht="18.75" customHeight="1">
      <c r="A18" s="165">
        <f t="shared" si="1"/>
        <v>13</v>
      </c>
      <c r="B18" s="165">
        <f>K!W27</f>
      </c>
      <c r="C18" s="166" t="str">
        <f>K!K27</f>
        <v>Thirteenth Emp</v>
      </c>
      <c r="D18" s="166" t="str">
        <f>K!O27</f>
        <v>Language Pandit (Urdu)</v>
      </c>
      <c r="E18" s="165" t="str">
        <f>K!AC27</f>
        <v>7740-23040</v>
      </c>
      <c r="F18" s="165">
        <f>K!AD27</f>
        <v>8680</v>
      </c>
      <c r="G18" s="165">
        <f>K!AM27</f>
        <v>12996</v>
      </c>
      <c r="H18" s="165">
        <f>K!AS27</f>
        <v>100</v>
      </c>
      <c r="I18" s="165">
        <f t="shared" si="0"/>
        <v>100</v>
      </c>
      <c r="J18" s="165"/>
      <c r="M18" s="147">
        <v>13</v>
      </c>
    </row>
    <row r="19" spans="1:13" ht="18.75" customHeight="1">
      <c r="A19" s="165">
        <f t="shared" si="1"/>
        <v>14</v>
      </c>
      <c r="B19" s="165">
        <f>K!W28</f>
      </c>
      <c r="C19" s="166" t="str">
        <f>K!K28</f>
        <v>Fourteenth Emp</v>
      </c>
      <c r="D19" s="166" t="str">
        <f>K!O28</f>
        <v>Language Pandit (Sanskrit)</v>
      </c>
      <c r="E19" s="165" t="str">
        <f>K!AC28</f>
        <v>7740-23040</v>
      </c>
      <c r="F19" s="165">
        <f>K!AD28</f>
        <v>8200</v>
      </c>
      <c r="G19" s="165">
        <f>K!AM28</f>
        <v>12194</v>
      </c>
      <c r="H19" s="165">
        <f>K!AS28</f>
        <v>100</v>
      </c>
      <c r="I19" s="165">
        <f t="shared" si="0"/>
        <v>100</v>
      </c>
      <c r="J19" s="165"/>
      <c r="M19" s="147">
        <v>14</v>
      </c>
    </row>
    <row r="20" spans="1:13" ht="18.75" customHeight="1">
      <c r="A20" s="165">
        <f t="shared" si="1"/>
        <v>15</v>
      </c>
      <c r="B20" s="165">
        <f>K!W29</f>
      </c>
      <c r="C20" s="166" t="str">
        <f>K!K29</f>
        <v>Fifteenth Emp</v>
      </c>
      <c r="D20" s="166" t="str">
        <f>K!O29</f>
        <v>Language Pandit (Tamil)</v>
      </c>
      <c r="E20" s="165" t="str">
        <f>K!AC29</f>
        <v>7520-22430</v>
      </c>
      <c r="F20" s="165">
        <f>K!AD29</f>
        <v>7300</v>
      </c>
      <c r="G20" s="165">
        <f>K!AM29</f>
        <v>10877</v>
      </c>
      <c r="H20" s="165">
        <f>K!AS29</f>
        <v>100</v>
      </c>
      <c r="I20" s="165">
        <f t="shared" si="0"/>
        <v>100</v>
      </c>
      <c r="J20" s="165"/>
      <c r="M20" s="147">
        <v>15</v>
      </c>
    </row>
    <row r="21" spans="1:13" ht="18.75" customHeight="1">
      <c r="A21" s="165">
        <f t="shared" si="1"/>
        <v>16</v>
      </c>
      <c r="B21" s="165">
        <f>K!W30</f>
      </c>
      <c r="C21" s="166" t="str">
        <f>K!K30</f>
        <v>Sixteenth Emp</v>
      </c>
      <c r="D21" s="166" t="str">
        <f>K!O30</f>
        <v>Physical Education Teacher</v>
      </c>
      <c r="E21" s="165" t="str">
        <f>K!AC30</f>
        <v>7740-23040</v>
      </c>
      <c r="F21" s="165">
        <f>K!AD30</f>
        <v>7520</v>
      </c>
      <c r="G21" s="165">
        <f>K!AM30</f>
        <v>11199</v>
      </c>
      <c r="H21" s="165">
        <f>K!AS30</f>
        <v>100</v>
      </c>
      <c r="I21" s="165">
        <f t="shared" si="0"/>
        <v>100</v>
      </c>
      <c r="J21" s="165"/>
      <c r="M21" s="147">
        <v>16</v>
      </c>
    </row>
    <row r="22" spans="1:13" ht="18.75" customHeight="1">
      <c r="A22" s="165">
        <f t="shared" si="1"/>
        <v>17</v>
      </c>
      <c r="B22" s="165">
        <f>K!W31</f>
      </c>
      <c r="C22" s="166" t="str">
        <f>K!K31</f>
        <v>Seventeenth Emp</v>
      </c>
      <c r="D22" s="166" t="str">
        <f>K!O31</f>
        <v>Junior Assistant</v>
      </c>
      <c r="E22" s="165" t="str">
        <f>K!AC31</f>
        <v>7520-22430</v>
      </c>
      <c r="F22" s="165">
        <f>K!AD31</f>
        <v>7520</v>
      </c>
      <c r="G22" s="165">
        <f>K!AM31</f>
        <v>11199</v>
      </c>
      <c r="H22" s="165">
        <f>K!AS31</f>
        <v>100</v>
      </c>
      <c r="I22" s="165">
        <f t="shared" si="0"/>
        <v>100</v>
      </c>
      <c r="J22" s="165"/>
      <c r="M22" s="147">
        <v>17</v>
      </c>
    </row>
    <row r="23" spans="1:13" ht="18.75" customHeight="1">
      <c r="A23" s="165">
        <f t="shared" si="1"/>
        <v>18</v>
      </c>
      <c r="B23" s="165">
        <f>K!W32</f>
      </c>
      <c r="C23" s="166" t="str">
        <f>K!K32</f>
        <v>Eighteenth Emp</v>
      </c>
      <c r="D23" s="166" t="str">
        <f>K!O32</f>
        <v>Record Assistant</v>
      </c>
      <c r="E23" s="165" t="str">
        <f>K!AC32</f>
        <v>7740-23040</v>
      </c>
      <c r="F23" s="165">
        <f>K!AD32</f>
        <v>7100</v>
      </c>
      <c r="G23" s="165">
        <f>K!AM32</f>
        <v>8455</v>
      </c>
      <c r="H23" s="165">
        <f>K!AS32</f>
        <v>80</v>
      </c>
      <c r="I23" s="165">
        <f t="shared" si="0"/>
        <v>80</v>
      </c>
      <c r="J23" s="165"/>
      <c r="M23" s="147">
        <v>18</v>
      </c>
    </row>
    <row r="24" spans="1:13" ht="18.75" customHeight="1">
      <c r="A24" s="165">
        <f t="shared" si="1"/>
        <v>19</v>
      </c>
      <c r="B24" s="165">
        <f>K!W33</f>
      </c>
      <c r="C24" s="166" t="str">
        <f>K!K33</f>
        <v>Nineteenth Emp</v>
      </c>
      <c r="D24" s="166" t="str">
        <f>K!O33</f>
        <v>Office Subordinate</v>
      </c>
      <c r="E24" s="165" t="str">
        <f>K!AC33</f>
        <v>7960-23560</v>
      </c>
      <c r="F24" s="165">
        <f>K!AD33</f>
        <v>7100</v>
      </c>
      <c r="G24" s="165">
        <f>K!AM33</f>
        <v>10585</v>
      </c>
      <c r="H24" s="165">
        <f>K!AS33</f>
        <v>100</v>
      </c>
      <c r="I24" s="165">
        <f t="shared" si="0"/>
        <v>100</v>
      </c>
      <c r="J24" s="165"/>
      <c r="M24" s="147">
        <v>19</v>
      </c>
    </row>
    <row r="25" spans="1:13" ht="18.75" customHeight="1">
      <c r="A25" s="165">
        <f t="shared" si="1"/>
        <v>20</v>
      </c>
      <c r="B25" s="165">
        <f>K!W34</f>
        <v>2323571</v>
      </c>
      <c r="C25" s="166" t="str">
        <f>K!K34</f>
        <v>Twentyeth Emp</v>
      </c>
      <c r="D25" s="166" t="str">
        <f>K!O34</f>
        <v>Office Subordinate</v>
      </c>
      <c r="E25" s="165" t="str">
        <f>K!AC34</f>
        <v>11530-33200</v>
      </c>
      <c r="F25" s="165">
        <f>K!AD34</f>
        <v>13270</v>
      </c>
      <c r="G25" s="165">
        <f>K!AM34</f>
        <v>20409</v>
      </c>
      <c r="H25" s="165">
        <f>K!AS34</f>
        <v>200</v>
      </c>
      <c r="I25" s="165">
        <f t="shared" si="0"/>
        <v>200</v>
      </c>
      <c r="J25" s="165"/>
      <c r="M25" s="147">
        <v>20</v>
      </c>
    </row>
    <row r="26" spans="1:13" s="40" customFormat="1" ht="20.25" customHeight="1">
      <c r="A26" s="492" t="s">
        <v>459</v>
      </c>
      <c r="B26" s="493"/>
      <c r="C26" s="494"/>
      <c r="D26" s="167"/>
      <c r="E26" s="167"/>
      <c r="F26" s="167"/>
      <c r="G26" s="168"/>
      <c r="H26" s="168">
        <f>SUM(H6:H25)</f>
        <v>2030</v>
      </c>
      <c r="I26" s="168">
        <f>SUM(I6:I25)</f>
        <v>2030</v>
      </c>
      <c r="J26" s="168"/>
      <c r="M26" s="148"/>
    </row>
    <row r="27" spans="4:9" ht="12.75">
      <c r="D27" s="169"/>
      <c r="E27" s="169"/>
      <c r="F27" s="169"/>
      <c r="G27" s="169"/>
      <c r="H27" s="169"/>
      <c r="I27" s="169"/>
    </row>
    <row r="28" spans="2:5" ht="12.75">
      <c r="B28" s="484" t="str">
        <f>CONCATENATE("Rs. ",I26," /-")</f>
        <v>Rs. 2030 /-</v>
      </c>
      <c r="C28" s="484"/>
      <c r="D28" s="170"/>
      <c r="E28" s="170"/>
    </row>
    <row r="29" spans="2:5" ht="16.5" customHeight="1">
      <c r="B29" s="484" t="str">
        <f>R!B400</f>
        <v>(Rupees   Two Thousand   and  Thirty Only) </v>
      </c>
      <c r="C29" s="484"/>
      <c r="D29" s="484"/>
      <c r="E29" s="484"/>
    </row>
    <row r="30" ht="12.75">
      <c r="I30" s="160" t="s">
        <v>607</v>
      </c>
    </row>
    <row r="31" ht="12.75">
      <c r="J31" s="161"/>
    </row>
    <row r="32" ht="12.75">
      <c r="J32" s="161"/>
    </row>
  </sheetData>
  <sheetProtection password="F888" sheet="1"/>
  <mergeCells count="7">
    <mergeCell ref="L1:L5"/>
    <mergeCell ref="A1:J1"/>
    <mergeCell ref="B28:C28"/>
    <mergeCell ref="B29:E29"/>
    <mergeCell ref="A3:C3"/>
    <mergeCell ref="E3:J3"/>
    <mergeCell ref="A26:C26"/>
  </mergeCells>
  <hyperlinks>
    <hyperlink ref="L1:L5" location="REPORTS!A1" display="BACK TO REPORTS"/>
  </hyperlinks>
  <printOptions horizontalCentered="1"/>
  <pageMargins left="0.5" right="0.5" top="0.5" bottom="0.5" header="0.5" footer="0.5"/>
  <pageSetup horizontalDpi="120" verticalDpi="120" orientation="landscape" paperSize="9" scale="96" r:id="rId1"/>
</worksheet>
</file>

<file path=xl/worksheets/sheet13.xml><?xml version="1.0" encoding="utf-8"?>
<worksheet xmlns="http://schemas.openxmlformats.org/spreadsheetml/2006/main" xmlns:r="http://schemas.openxmlformats.org/officeDocument/2006/relationships">
  <dimension ref="A1:M32"/>
  <sheetViews>
    <sheetView view="pageBreakPreview" zoomScale="87" zoomScaleSheetLayoutView="87" zoomScalePageLayoutView="0" workbookViewId="0" topLeftCell="A1">
      <selection activeCell="D17" sqref="D17"/>
    </sheetView>
  </sheetViews>
  <sheetFormatPr defaultColWidth="9.140625" defaultRowHeight="12.75"/>
  <cols>
    <col min="1" max="1" width="4.8515625" style="160" customWidth="1"/>
    <col min="2" max="2" width="11.140625" style="161" customWidth="1"/>
    <col min="3" max="3" width="24.57421875" style="160" customWidth="1"/>
    <col min="4" max="4" width="29.7109375" style="160" customWidth="1"/>
    <col min="5" max="5" width="15.28125" style="160" customWidth="1"/>
    <col min="6" max="6" width="11.57421875" style="160" customWidth="1"/>
    <col min="7" max="7" width="11.8515625" style="160" customWidth="1"/>
    <col min="8" max="8" width="12.8515625" style="160" customWidth="1"/>
    <col min="9" max="9" width="9.421875" style="160" customWidth="1"/>
    <col min="10" max="10" width="10.28125" style="160" customWidth="1"/>
    <col min="11" max="11" width="0" style="39" hidden="1" customWidth="1"/>
    <col min="12" max="12" width="16.7109375" style="39" customWidth="1"/>
    <col min="13" max="13" width="3.28125" style="147" hidden="1" customWidth="1"/>
    <col min="14" max="16384" width="9.140625" style="39" customWidth="1"/>
  </cols>
  <sheetData>
    <row r="1" spans="1:12" ht="21" customHeight="1">
      <c r="A1" s="483" t="s">
        <v>477</v>
      </c>
      <c r="B1" s="483"/>
      <c r="C1" s="483"/>
      <c r="D1" s="483"/>
      <c r="E1" s="483"/>
      <c r="F1" s="483"/>
      <c r="G1" s="483"/>
      <c r="H1" s="483"/>
      <c r="I1" s="483"/>
      <c r="J1" s="483"/>
      <c r="L1" s="489" t="s">
        <v>565</v>
      </c>
    </row>
    <row r="2" ht="4.5" customHeight="1">
      <c r="L2" s="489"/>
    </row>
    <row r="3" spans="1:12" ht="15" customHeight="1">
      <c r="A3" s="484" t="str">
        <f>CONCATENATE("For the Month of : ",K!K4)</f>
        <v>For the Month of : SEPTEMBER - 2010</v>
      </c>
      <c r="B3" s="484"/>
      <c r="C3" s="484"/>
      <c r="D3" s="163" t="s">
        <v>475</v>
      </c>
      <c r="E3" s="484" t="str">
        <f>K!I1</f>
        <v>GPS Sarala Devi Huts</v>
      </c>
      <c r="F3" s="484"/>
      <c r="G3" s="484"/>
      <c r="H3" s="484"/>
      <c r="I3" s="484"/>
      <c r="J3" s="484"/>
      <c r="L3" s="489"/>
    </row>
    <row r="4" spans="1:12" ht="15" customHeight="1">
      <c r="A4" s="164"/>
      <c r="B4" s="164"/>
      <c r="C4" s="164"/>
      <c r="D4" s="164"/>
      <c r="E4" s="164"/>
      <c r="F4" s="164"/>
      <c r="G4" s="164"/>
      <c r="H4" s="164"/>
      <c r="I4" s="164"/>
      <c r="J4" s="164"/>
      <c r="L4" s="489"/>
    </row>
    <row r="5" spans="1:12" ht="33.75" customHeight="1">
      <c r="A5" s="165" t="s">
        <v>472</v>
      </c>
      <c r="B5" s="165" t="s">
        <v>344</v>
      </c>
      <c r="C5" s="165" t="s">
        <v>458</v>
      </c>
      <c r="D5" s="165" t="s">
        <v>0</v>
      </c>
      <c r="E5" s="165" t="s">
        <v>117</v>
      </c>
      <c r="F5" s="165" t="s">
        <v>136</v>
      </c>
      <c r="G5" s="165" t="s">
        <v>474</v>
      </c>
      <c r="H5" s="165" t="s">
        <v>478</v>
      </c>
      <c r="I5" s="165" t="s">
        <v>26</v>
      </c>
      <c r="J5" s="165" t="s">
        <v>32</v>
      </c>
      <c r="L5" s="489"/>
    </row>
    <row r="6" spans="1:13" ht="18.75" customHeight="1">
      <c r="A6" s="165">
        <f>IF(C6="","",M6)</f>
        <v>1</v>
      </c>
      <c r="B6" s="165">
        <f>K!W15</f>
        <v>2323571</v>
      </c>
      <c r="C6" s="166" t="str">
        <f>K!K15</f>
        <v>Ranga Devanandam</v>
      </c>
      <c r="D6" s="166" t="str">
        <f>K!O15</f>
        <v>Senior Assistant</v>
      </c>
      <c r="E6" s="165" t="str">
        <f>K!AC15</f>
        <v>41550-55660</v>
      </c>
      <c r="F6" s="165">
        <f>K!AD15</f>
        <v>10020</v>
      </c>
      <c r="G6" s="165">
        <f>K!AM15</f>
        <v>15416</v>
      </c>
      <c r="H6" s="165">
        <f>K!AZ15</f>
      </c>
      <c r="I6" s="165">
        <f aca="true" t="shared" si="0" ref="I6:I25">H6</f>
      </c>
      <c r="J6" s="165"/>
      <c r="M6" s="147">
        <v>1</v>
      </c>
    </row>
    <row r="7" spans="1:13" ht="18.75" customHeight="1">
      <c r="A7" s="165">
        <f aca="true" t="shared" si="1" ref="A7:A25">IF(C7="","",M7)</f>
        <v>2</v>
      </c>
      <c r="B7" s="165">
        <f>K!W16</f>
      </c>
      <c r="C7" s="166" t="str">
        <f>K!K16</f>
        <v>Second Emp</v>
      </c>
      <c r="D7" s="166" t="str">
        <f>K!O16</f>
        <v>School Assistant (Maths)</v>
      </c>
      <c r="E7" s="165" t="str">
        <f>K!AC16</f>
        <v>7100-21250</v>
      </c>
      <c r="F7" s="165">
        <f>K!AD16</f>
        <v>28450</v>
      </c>
      <c r="G7" s="165">
        <f>K!AM16</f>
        <v>42137</v>
      </c>
      <c r="H7" s="165">
        <f>K!AZ16</f>
      </c>
      <c r="I7" s="165">
        <f t="shared" si="0"/>
      </c>
      <c r="J7" s="165"/>
      <c r="M7" s="147">
        <v>2</v>
      </c>
    </row>
    <row r="8" spans="1:13" ht="18.75" customHeight="1">
      <c r="A8" s="165">
        <f t="shared" si="1"/>
        <v>3</v>
      </c>
      <c r="B8" s="165">
        <f>K!W17</f>
      </c>
      <c r="C8" s="166" t="str">
        <f>K!K17</f>
        <v>Third Emp</v>
      </c>
      <c r="D8" s="166" t="str">
        <f>K!O17</f>
        <v>School Assistant (English)</v>
      </c>
      <c r="E8" s="165" t="str">
        <f>K!AC17</f>
        <v>7960-23560</v>
      </c>
      <c r="F8" s="165">
        <f>K!AD17</f>
      </c>
      <c r="G8" s="165">
        <f>K!AM17</f>
      </c>
      <c r="H8" s="165">
        <f>K!AZ17</f>
      </c>
      <c r="I8" s="165">
        <f t="shared" si="0"/>
      </c>
      <c r="J8" s="165"/>
      <c r="M8" s="147">
        <v>3</v>
      </c>
    </row>
    <row r="9" spans="1:13" ht="18.75" customHeight="1">
      <c r="A9" s="165">
        <f t="shared" si="1"/>
        <v>4</v>
      </c>
      <c r="B9" s="165">
        <f>K!W18</f>
      </c>
      <c r="C9" s="166" t="str">
        <f>K!K18</f>
        <v>Fourth Emp</v>
      </c>
      <c r="D9" s="166" t="str">
        <f>K!O18</f>
        <v>School Assistant (Phy. Sc.)</v>
      </c>
      <c r="E9" s="165" t="str">
        <f>K!AC18</f>
        <v>10020-29200</v>
      </c>
      <c r="F9" s="165">
        <f>K!AD18</f>
        <v>7100</v>
      </c>
      <c r="G9" s="165">
        <f>K!AM18</f>
        <v>10585</v>
      </c>
      <c r="H9" s="165">
        <f>K!AZ18</f>
      </c>
      <c r="I9" s="165">
        <f t="shared" si="0"/>
      </c>
      <c r="J9" s="165"/>
      <c r="M9" s="147">
        <v>4</v>
      </c>
    </row>
    <row r="10" spans="1:13" ht="18.75" customHeight="1">
      <c r="A10" s="165">
        <f t="shared" si="1"/>
        <v>5</v>
      </c>
      <c r="B10" s="165">
        <f>K!W19</f>
      </c>
      <c r="C10" s="166" t="str">
        <f>K!K19</f>
        <v>Fifth Emp</v>
      </c>
      <c r="D10" s="166" t="str">
        <f>K!O19</f>
        <v>School Assistant (Bio. Sc.)</v>
      </c>
      <c r="E10" s="165" t="str">
        <f>K!AC19</f>
        <v>7520-22430</v>
      </c>
      <c r="F10" s="165">
        <f>K!AD19</f>
      </c>
      <c r="G10" s="165">
        <f>K!AM19</f>
      </c>
      <c r="H10" s="165">
        <f>K!AZ19</f>
      </c>
      <c r="I10" s="165">
        <f t="shared" si="0"/>
      </c>
      <c r="J10" s="165"/>
      <c r="M10" s="147">
        <v>5</v>
      </c>
    </row>
    <row r="11" spans="1:13" ht="18.75" customHeight="1">
      <c r="A11" s="165">
        <f t="shared" si="1"/>
        <v>6</v>
      </c>
      <c r="B11" s="165">
        <f>K!W20</f>
      </c>
      <c r="C11" s="166" t="str">
        <f>K!K20</f>
        <v>Sixth Emp</v>
      </c>
      <c r="D11" s="166" t="str">
        <f>K!O20</f>
        <v>School Assistant (Soc. Stu.)</v>
      </c>
      <c r="E11" s="165" t="str">
        <f>K!AC20</f>
        <v>9200-27000</v>
      </c>
      <c r="F11" s="165">
        <f>K!AD20</f>
        <v>7520</v>
      </c>
      <c r="G11" s="165">
        <f>K!AM20</f>
        <v>11199</v>
      </c>
      <c r="H11" s="165">
        <f>K!AZ20</f>
      </c>
      <c r="I11" s="165">
        <f t="shared" si="0"/>
      </c>
      <c r="J11" s="165"/>
      <c r="M11" s="147">
        <v>6</v>
      </c>
    </row>
    <row r="12" spans="1:13" ht="18.75" customHeight="1">
      <c r="A12" s="165">
        <f t="shared" si="1"/>
        <v>7</v>
      </c>
      <c r="B12" s="165">
        <f>K!W21</f>
      </c>
      <c r="C12" s="166" t="str">
        <f>K!K21</f>
        <v>Seventh Emp</v>
      </c>
      <c r="D12" s="166" t="str">
        <f>K!O21</f>
        <v>School Assistant (Telugu)</v>
      </c>
      <c r="E12" s="165" t="str">
        <f>K!AC21</f>
        <v>9200-27000</v>
      </c>
      <c r="F12" s="165">
        <f>K!AD21</f>
        <v>7520</v>
      </c>
      <c r="G12" s="165">
        <f>K!AM21</f>
        <v>11199</v>
      </c>
      <c r="H12" s="165">
        <f>K!AZ21</f>
      </c>
      <c r="I12" s="165">
        <f t="shared" si="0"/>
      </c>
      <c r="J12" s="165"/>
      <c r="M12" s="147">
        <v>7</v>
      </c>
    </row>
    <row r="13" spans="1:13" ht="18.75" customHeight="1">
      <c r="A13" s="165">
        <f t="shared" si="1"/>
        <v>8</v>
      </c>
      <c r="B13" s="165">
        <f>K!W22</f>
      </c>
      <c r="C13" s="166" t="str">
        <f>K!K22</f>
        <v>Eighth Emp</v>
      </c>
      <c r="D13" s="166" t="str">
        <f>K!O22</f>
        <v>School Assistant (Hindi)</v>
      </c>
      <c r="E13" s="165" t="str">
        <f>K!AC22</f>
        <v>6700-20110</v>
      </c>
      <c r="F13" s="165">
        <f>K!AD22</f>
        <v>7740</v>
      </c>
      <c r="G13" s="165">
        <f>K!AM22</f>
        <v>11521</v>
      </c>
      <c r="H13" s="165">
        <f>K!AZ22</f>
      </c>
      <c r="I13" s="165">
        <f t="shared" si="0"/>
      </c>
      <c r="J13" s="165"/>
      <c r="M13" s="147">
        <v>8</v>
      </c>
    </row>
    <row r="14" spans="1:13" ht="18.75" customHeight="1">
      <c r="A14" s="165">
        <f t="shared" si="1"/>
        <v>9</v>
      </c>
      <c r="B14" s="165">
        <f>K!W23</f>
      </c>
      <c r="C14" s="166" t="str">
        <f>K!K23</f>
        <v>Ninth Emp</v>
      </c>
      <c r="D14" s="166" t="str">
        <f>K!O23</f>
        <v>School Assistant (Urdu)</v>
      </c>
      <c r="E14" s="165" t="str">
        <f>K!AC23</f>
        <v>9460-27700</v>
      </c>
      <c r="F14" s="165">
        <f>K!AD23</f>
        <v>7740</v>
      </c>
      <c r="G14" s="165">
        <f>K!AM23</f>
        <v>11521</v>
      </c>
      <c r="H14" s="165">
        <f>K!AZ23</f>
      </c>
      <c r="I14" s="165">
        <f t="shared" si="0"/>
      </c>
      <c r="J14" s="165"/>
      <c r="M14" s="147">
        <v>9</v>
      </c>
    </row>
    <row r="15" spans="1:13" ht="18.75" customHeight="1">
      <c r="A15" s="165">
        <f t="shared" si="1"/>
        <v>10</v>
      </c>
      <c r="B15" s="165">
        <f>K!W24</f>
      </c>
      <c r="C15" s="166" t="str">
        <f>K!K24</f>
        <v>Tenth Emp</v>
      </c>
      <c r="D15" s="166" t="str">
        <f>K!O24</f>
        <v>School Assistant (Phy. Edn.)</v>
      </c>
      <c r="E15" s="165" t="str">
        <f>K!AC24</f>
        <v>10020-29200</v>
      </c>
      <c r="F15" s="165">
        <f>K!AD24</f>
        <v>7520</v>
      </c>
      <c r="G15" s="165">
        <f>K!AM24</f>
        <v>11199</v>
      </c>
      <c r="H15" s="165">
        <f>K!AZ24</f>
      </c>
      <c r="I15" s="165">
        <f t="shared" si="0"/>
      </c>
      <c r="J15" s="165"/>
      <c r="M15" s="147">
        <v>10</v>
      </c>
    </row>
    <row r="16" spans="1:13" ht="18.75" customHeight="1">
      <c r="A16" s="165">
        <f t="shared" si="1"/>
        <v>11</v>
      </c>
      <c r="B16" s="165">
        <f>K!W25</f>
      </c>
      <c r="C16" s="166" t="str">
        <f>K!K25</f>
        <v>Eleventh Emp</v>
      </c>
      <c r="D16" s="166" t="str">
        <f>K!O25</f>
        <v>Language Pandit (Telugu)</v>
      </c>
      <c r="E16" s="165" t="str">
        <f>K!AC25</f>
        <v>10020-29200</v>
      </c>
      <c r="F16" s="165">
        <f>K!AD25</f>
        <v>8200</v>
      </c>
      <c r="G16" s="165">
        <f>K!AM25</f>
        <v>12194</v>
      </c>
      <c r="H16" s="165">
        <f>K!AZ25</f>
      </c>
      <c r="I16" s="165">
        <f t="shared" si="0"/>
      </c>
      <c r="J16" s="165"/>
      <c r="M16" s="147">
        <v>11</v>
      </c>
    </row>
    <row r="17" spans="1:13" ht="18.75" customHeight="1">
      <c r="A17" s="165">
        <f t="shared" si="1"/>
        <v>12</v>
      </c>
      <c r="B17" s="165">
        <f>K!W26</f>
      </c>
      <c r="C17" s="166" t="str">
        <f>K!K26</f>
        <v>Twelth Emp</v>
      </c>
      <c r="D17" s="166" t="str">
        <f>K!O26</f>
        <v>Language Pandit (Hindi)</v>
      </c>
      <c r="E17" s="165" t="str">
        <f>K!AC26</f>
        <v>7960-23560</v>
      </c>
      <c r="F17" s="165">
        <f>K!AD26</f>
        <v>8680</v>
      </c>
      <c r="G17" s="165">
        <f>K!AM26</f>
        <v>12996</v>
      </c>
      <c r="H17" s="165">
        <f>K!AZ26</f>
      </c>
      <c r="I17" s="165">
        <f t="shared" si="0"/>
      </c>
      <c r="J17" s="165"/>
      <c r="M17" s="147">
        <v>12</v>
      </c>
    </row>
    <row r="18" spans="1:13" ht="18.75" customHeight="1">
      <c r="A18" s="165">
        <f t="shared" si="1"/>
        <v>13</v>
      </c>
      <c r="B18" s="165">
        <f>K!W27</f>
      </c>
      <c r="C18" s="166" t="str">
        <f>K!K27</f>
        <v>Thirteenth Emp</v>
      </c>
      <c r="D18" s="166" t="str">
        <f>K!O27</f>
        <v>Language Pandit (Urdu)</v>
      </c>
      <c r="E18" s="165" t="str">
        <f>K!AC27</f>
        <v>7740-23040</v>
      </c>
      <c r="F18" s="165">
        <f>K!AD27</f>
        <v>8680</v>
      </c>
      <c r="G18" s="165">
        <f>K!AM27</f>
        <v>12996</v>
      </c>
      <c r="H18" s="165">
        <f>K!AZ27</f>
      </c>
      <c r="I18" s="165">
        <f t="shared" si="0"/>
      </c>
      <c r="J18" s="165"/>
      <c r="M18" s="147">
        <v>13</v>
      </c>
    </row>
    <row r="19" spans="1:13" ht="18.75" customHeight="1">
      <c r="A19" s="165">
        <f t="shared" si="1"/>
        <v>14</v>
      </c>
      <c r="B19" s="165">
        <f>K!W28</f>
      </c>
      <c r="C19" s="166" t="str">
        <f>K!K28</f>
        <v>Fourteenth Emp</v>
      </c>
      <c r="D19" s="166" t="str">
        <f>K!O28</f>
        <v>Language Pandit (Sanskrit)</v>
      </c>
      <c r="E19" s="165" t="str">
        <f>K!AC28</f>
        <v>7740-23040</v>
      </c>
      <c r="F19" s="165">
        <f>K!AD28</f>
        <v>8200</v>
      </c>
      <c r="G19" s="165">
        <f>K!AM28</f>
        <v>12194</v>
      </c>
      <c r="H19" s="165">
        <f>K!AZ28</f>
      </c>
      <c r="I19" s="165">
        <f t="shared" si="0"/>
      </c>
      <c r="J19" s="165"/>
      <c r="M19" s="147">
        <v>14</v>
      </c>
    </row>
    <row r="20" spans="1:13" ht="18.75" customHeight="1">
      <c r="A20" s="165">
        <f t="shared" si="1"/>
        <v>15</v>
      </c>
      <c r="B20" s="165">
        <f>K!W29</f>
      </c>
      <c r="C20" s="166" t="str">
        <f>K!K29</f>
        <v>Fifteenth Emp</v>
      </c>
      <c r="D20" s="166" t="str">
        <f>K!O29</f>
        <v>Language Pandit (Tamil)</v>
      </c>
      <c r="E20" s="165" t="str">
        <f>K!AC29</f>
        <v>7520-22430</v>
      </c>
      <c r="F20" s="165">
        <f>K!AD29</f>
        <v>7300</v>
      </c>
      <c r="G20" s="165">
        <f>K!AM29</f>
        <v>10877</v>
      </c>
      <c r="H20" s="165">
        <f>K!AZ29</f>
      </c>
      <c r="I20" s="165">
        <f t="shared" si="0"/>
      </c>
      <c r="J20" s="165"/>
      <c r="M20" s="147">
        <v>15</v>
      </c>
    </row>
    <row r="21" spans="1:13" ht="18.75" customHeight="1">
      <c r="A21" s="165">
        <f t="shared" si="1"/>
        <v>16</v>
      </c>
      <c r="B21" s="165">
        <f>K!W30</f>
      </c>
      <c r="C21" s="166" t="str">
        <f>K!K30</f>
        <v>Sixteenth Emp</v>
      </c>
      <c r="D21" s="166" t="str">
        <f>K!O30</f>
        <v>Physical Education Teacher</v>
      </c>
      <c r="E21" s="165" t="str">
        <f>K!AC30</f>
        <v>7740-23040</v>
      </c>
      <c r="F21" s="165">
        <f>K!AD30</f>
        <v>7520</v>
      </c>
      <c r="G21" s="165">
        <f>K!AM30</f>
        <v>11199</v>
      </c>
      <c r="H21" s="165">
        <f>K!AZ30</f>
      </c>
      <c r="I21" s="165">
        <f t="shared" si="0"/>
      </c>
      <c r="J21" s="165"/>
      <c r="M21" s="147">
        <v>16</v>
      </c>
    </row>
    <row r="22" spans="1:13" ht="18.75" customHeight="1">
      <c r="A22" s="165">
        <f t="shared" si="1"/>
        <v>17</v>
      </c>
      <c r="B22" s="165">
        <f>K!W31</f>
      </c>
      <c r="C22" s="166" t="str">
        <f>K!K31</f>
        <v>Seventeenth Emp</v>
      </c>
      <c r="D22" s="166" t="str">
        <f>K!O31</f>
        <v>Junior Assistant</v>
      </c>
      <c r="E22" s="165" t="str">
        <f>K!AC31</f>
        <v>7520-22430</v>
      </c>
      <c r="F22" s="165">
        <f>K!AD31</f>
        <v>7520</v>
      </c>
      <c r="G22" s="165">
        <f>K!AM31</f>
        <v>11199</v>
      </c>
      <c r="H22" s="165">
        <f>K!AZ31</f>
      </c>
      <c r="I22" s="165">
        <f t="shared" si="0"/>
      </c>
      <c r="J22" s="165"/>
      <c r="M22" s="147">
        <v>17</v>
      </c>
    </row>
    <row r="23" spans="1:13" ht="18.75" customHeight="1">
      <c r="A23" s="165">
        <f t="shared" si="1"/>
        <v>18</v>
      </c>
      <c r="B23" s="165">
        <f>K!W32</f>
      </c>
      <c r="C23" s="166" t="str">
        <f>K!K32</f>
        <v>Eighteenth Emp</v>
      </c>
      <c r="D23" s="166" t="str">
        <f>K!O32</f>
        <v>Record Assistant</v>
      </c>
      <c r="E23" s="165" t="str">
        <f>K!AC32</f>
        <v>7740-23040</v>
      </c>
      <c r="F23" s="165">
        <f>K!AD32</f>
        <v>7100</v>
      </c>
      <c r="G23" s="165">
        <f>K!AM32</f>
        <v>8455</v>
      </c>
      <c r="H23" s="165">
        <f>K!AZ32</f>
      </c>
      <c r="I23" s="165">
        <f t="shared" si="0"/>
      </c>
      <c r="J23" s="165"/>
      <c r="M23" s="147">
        <v>18</v>
      </c>
    </row>
    <row r="24" spans="1:13" ht="18.75" customHeight="1">
      <c r="A24" s="165">
        <f t="shared" si="1"/>
        <v>19</v>
      </c>
      <c r="B24" s="165">
        <f>K!W33</f>
      </c>
      <c r="C24" s="166" t="str">
        <f>K!K33</f>
        <v>Nineteenth Emp</v>
      </c>
      <c r="D24" s="166" t="str">
        <f>K!O33</f>
        <v>Office Subordinate</v>
      </c>
      <c r="E24" s="165" t="str">
        <f>K!AC33</f>
        <v>7960-23560</v>
      </c>
      <c r="F24" s="165">
        <f>K!AD33</f>
        <v>7100</v>
      </c>
      <c r="G24" s="165">
        <f>K!AM33</f>
        <v>10585</v>
      </c>
      <c r="H24" s="165">
        <f>K!AZ33</f>
      </c>
      <c r="I24" s="165">
        <f t="shared" si="0"/>
      </c>
      <c r="J24" s="165"/>
      <c r="M24" s="147">
        <v>19</v>
      </c>
    </row>
    <row r="25" spans="1:13" ht="18.75" customHeight="1">
      <c r="A25" s="165">
        <f t="shared" si="1"/>
        <v>20</v>
      </c>
      <c r="B25" s="165">
        <f>K!W34</f>
        <v>2323571</v>
      </c>
      <c r="C25" s="166" t="str">
        <f>K!K34</f>
        <v>Twentyeth Emp</v>
      </c>
      <c r="D25" s="166" t="str">
        <f>K!O34</f>
        <v>Office Subordinate</v>
      </c>
      <c r="E25" s="165" t="str">
        <f>K!AC34</f>
        <v>11530-33200</v>
      </c>
      <c r="F25" s="165">
        <f>K!AD34</f>
        <v>13270</v>
      </c>
      <c r="G25" s="165">
        <f>K!AM34</f>
        <v>20409</v>
      </c>
      <c r="H25" s="165">
        <f>K!AZ34</f>
      </c>
      <c r="I25" s="165">
        <f t="shared" si="0"/>
      </c>
      <c r="J25" s="165"/>
      <c r="M25" s="147">
        <v>20</v>
      </c>
    </row>
    <row r="26" spans="1:13" s="40" customFormat="1" ht="20.25" customHeight="1">
      <c r="A26" s="492" t="s">
        <v>459</v>
      </c>
      <c r="B26" s="493"/>
      <c r="C26" s="494"/>
      <c r="D26" s="167"/>
      <c r="E26" s="167"/>
      <c r="F26" s="167"/>
      <c r="G26" s="168"/>
      <c r="H26" s="168">
        <f>SUM(H6:H25)</f>
        <v>0</v>
      </c>
      <c r="I26" s="168">
        <f>SUM(I6:I25)</f>
        <v>0</v>
      </c>
      <c r="J26" s="168"/>
      <c r="M26" s="148"/>
    </row>
    <row r="27" spans="4:9" ht="12.75">
      <c r="D27" s="169"/>
      <c r="E27" s="169"/>
      <c r="F27" s="169"/>
      <c r="G27" s="169"/>
      <c r="H27" s="169"/>
      <c r="I27" s="169"/>
    </row>
    <row r="28" spans="2:5" ht="12.75">
      <c r="B28" s="484" t="str">
        <f>CONCATENATE("Rs. ",I26," /-")</f>
        <v>Rs. 0 /-</v>
      </c>
      <c r="C28" s="484"/>
      <c r="D28" s="170"/>
      <c r="E28" s="170"/>
    </row>
    <row r="29" spans="2:5" ht="16.5" customHeight="1">
      <c r="B29" s="484" t="str">
        <f>R!B500</f>
        <v>(Rupees     Zero Only) </v>
      </c>
      <c r="C29" s="484"/>
      <c r="D29" s="484"/>
      <c r="E29" s="484"/>
    </row>
    <row r="30" ht="12.75">
      <c r="I30" s="160" t="s">
        <v>607</v>
      </c>
    </row>
    <row r="31" ht="12.75">
      <c r="J31" s="161"/>
    </row>
    <row r="32" ht="12.75">
      <c r="J32" s="161"/>
    </row>
  </sheetData>
  <sheetProtection password="F888" sheet="1"/>
  <mergeCells count="7">
    <mergeCell ref="B29:E29"/>
    <mergeCell ref="L1:L5"/>
    <mergeCell ref="A1:J1"/>
    <mergeCell ref="A3:C3"/>
    <mergeCell ref="E3:J3"/>
    <mergeCell ref="A26:C26"/>
    <mergeCell ref="B28:C28"/>
  </mergeCells>
  <hyperlinks>
    <hyperlink ref="L1:L5" location="REPORTS!A1" display="BACK TO MAIN"/>
  </hyperlinks>
  <printOptions horizontalCentered="1"/>
  <pageMargins left="0.5" right="0.5" top="0.5" bottom="0.5" header="0.5" footer="0.5"/>
  <pageSetup horizontalDpi="120" verticalDpi="120" orientation="landscape" paperSize="9" scale="96" r:id="rId1"/>
</worksheet>
</file>

<file path=xl/worksheets/sheet14.xml><?xml version="1.0" encoding="utf-8"?>
<worksheet xmlns="http://schemas.openxmlformats.org/spreadsheetml/2006/main" xmlns:r="http://schemas.openxmlformats.org/officeDocument/2006/relationships">
  <dimension ref="A1:M32"/>
  <sheetViews>
    <sheetView view="pageBreakPreview" zoomScale="87" zoomScaleSheetLayoutView="87" zoomScalePageLayoutView="0" workbookViewId="0" topLeftCell="A1">
      <selection activeCell="D5" sqref="D5"/>
    </sheetView>
  </sheetViews>
  <sheetFormatPr defaultColWidth="9.140625" defaultRowHeight="12.75"/>
  <cols>
    <col min="1" max="1" width="4.8515625" style="160" customWidth="1"/>
    <col min="2" max="2" width="11.140625" style="161" customWidth="1"/>
    <col min="3" max="3" width="25.00390625" style="160" customWidth="1"/>
    <col min="4" max="4" width="30.28125" style="160" customWidth="1"/>
    <col min="5" max="5" width="15.28125" style="160" customWidth="1"/>
    <col min="6" max="6" width="11.57421875" style="160" customWidth="1"/>
    <col min="7" max="7" width="11.8515625" style="160" customWidth="1"/>
    <col min="8" max="8" width="12.00390625" style="160" customWidth="1"/>
    <col min="9" max="9" width="8.7109375" style="160" customWidth="1"/>
    <col min="10" max="10" width="10.28125" style="160" customWidth="1"/>
    <col min="11" max="11" width="0" style="39" hidden="1" customWidth="1"/>
    <col min="12" max="12" width="17.00390625" style="39" customWidth="1"/>
    <col min="13" max="13" width="4.421875" style="147" hidden="1" customWidth="1"/>
    <col min="14" max="16384" width="9.140625" style="39" customWidth="1"/>
  </cols>
  <sheetData>
    <row r="1" spans="1:12" ht="21" customHeight="1">
      <c r="A1" s="483" t="s">
        <v>479</v>
      </c>
      <c r="B1" s="483"/>
      <c r="C1" s="483"/>
      <c r="D1" s="483"/>
      <c r="E1" s="483"/>
      <c r="F1" s="483"/>
      <c r="G1" s="483"/>
      <c r="H1" s="483"/>
      <c r="I1" s="483"/>
      <c r="J1" s="483"/>
      <c r="L1" s="489" t="s">
        <v>565</v>
      </c>
    </row>
    <row r="2" ht="4.5" customHeight="1">
      <c r="L2" s="489"/>
    </row>
    <row r="3" spans="1:12" ht="15" customHeight="1">
      <c r="A3" s="484" t="str">
        <f>CONCATENATE("For the Month of : ",K!K4)</f>
        <v>For the Month of : SEPTEMBER - 2010</v>
      </c>
      <c r="B3" s="484"/>
      <c r="C3" s="484"/>
      <c r="D3" s="163" t="s">
        <v>475</v>
      </c>
      <c r="E3" s="484" t="str">
        <f>K!I1</f>
        <v>GPS Sarala Devi Huts</v>
      </c>
      <c r="F3" s="484"/>
      <c r="G3" s="484"/>
      <c r="H3" s="484"/>
      <c r="I3" s="484"/>
      <c r="J3" s="484"/>
      <c r="L3" s="489"/>
    </row>
    <row r="4" spans="1:12" ht="15" customHeight="1">
      <c r="A4" s="164"/>
      <c r="B4" s="164"/>
      <c r="C4" s="164"/>
      <c r="D4" s="164"/>
      <c r="E4" s="164"/>
      <c r="F4" s="164"/>
      <c r="G4" s="164"/>
      <c r="H4" s="164"/>
      <c r="I4" s="164"/>
      <c r="J4" s="164"/>
      <c r="L4" s="489"/>
    </row>
    <row r="5" spans="1:12" ht="33.75" customHeight="1">
      <c r="A5" s="165" t="s">
        <v>472</v>
      </c>
      <c r="B5" s="165" t="s">
        <v>344</v>
      </c>
      <c r="C5" s="165" t="s">
        <v>458</v>
      </c>
      <c r="D5" s="165" t="s">
        <v>0</v>
      </c>
      <c r="E5" s="165" t="s">
        <v>117</v>
      </c>
      <c r="F5" s="165" t="s">
        <v>136</v>
      </c>
      <c r="G5" s="165" t="s">
        <v>474</v>
      </c>
      <c r="H5" s="165" t="s">
        <v>480</v>
      </c>
      <c r="I5" s="165" t="s">
        <v>26</v>
      </c>
      <c r="J5" s="165" t="s">
        <v>32</v>
      </c>
      <c r="L5" s="489"/>
    </row>
    <row r="6" spans="1:13" ht="18.75" customHeight="1">
      <c r="A6" s="165">
        <f>IF(C6="","",M6)</f>
        <v>1</v>
      </c>
      <c r="B6" s="165">
        <f>K!W15</f>
        <v>2323571</v>
      </c>
      <c r="C6" s="166" t="str">
        <f>K!K15</f>
        <v>Ranga Devanandam</v>
      </c>
      <c r="D6" s="166" t="str">
        <f>K!O15</f>
        <v>Senior Assistant</v>
      </c>
      <c r="E6" s="165" t="str">
        <f>K!AC15</f>
        <v>41550-55660</v>
      </c>
      <c r="F6" s="165">
        <f>K!AD15</f>
        <v>10020</v>
      </c>
      <c r="G6" s="165">
        <f>K!AM15</f>
        <v>15416</v>
      </c>
      <c r="H6" s="165">
        <f>K!AU15</f>
        <v>500</v>
      </c>
      <c r="I6" s="165">
        <f aca="true" t="shared" si="0" ref="I6:I25">H6</f>
        <v>500</v>
      </c>
      <c r="J6" s="165"/>
      <c r="M6" s="147">
        <v>1</v>
      </c>
    </row>
    <row r="7" spans="1:13" ht="18.75" customHeight="1">
      <c r="A7" s="165">
        <f aca="true" t="shared" si="1" ref="A7:A25">IF(C7="","",M7)</f>
        <v>2</v>
      </c>
      <c r="B7" s="165">
        <f>K!W16</f>
      </c>
      <c r="C7" s="166" t="str">
        <f>K!K16</f>
        <v>Second Emp</v>
      </c>
      <c r="D7" s="166" t="str">
        <f>K!O16</f>
        <v>School Assistant (Maths)</v>
      </c>
      <c r="E7" s="165" t="str">
        <f>K!AC16</f>
        <v>7100-21250</v>
      </c>
      <c r="F7" s="165">
        <f>K!AD16</f>
        <v>28450</v>
      </c>
      <c r="G7" s="165">
        <f>K!AM16</f>
        <v>42137</v>
      </c>
      <c r="H7" s="165">
        <f>K!AU16</f>
      </c>
      <c r="I7" s="165">
        <f t="shared" si="0"/>
      </c>
      <c r="J7" s="165"/>
      <c r="M7" s="147">
        <v>2</v>
      </c>
    </row>
    <row r="8" spans="1:13" ht="18.75" customHeight="1">
      <c r="A8" s="165">
        <f t="shared" si="1"/>
        <v>3</v>
      </c>
      <c r="B8" s="165">
        <f>K!W17</f>
      </c>
      <c r="C8" s="166" t="str">
        <f>K!K17</f>
        <v>Third Emp</v>
      </c>
      <c r="D8" s="166" t="str">
        <f>K!O17</f>
        <v>School Assistant (English)</v>
      </c>
      <c r="E8" s="165" t="str">
        <f>K!AC17</f>
        <v>7960-23560</v>
      </c>
      <c r="F8" s="165">
        <f>K!AD17</f>
      </c>
      <c r="G8" s="165">
        <f>K!AM17</f>
      </c>
      <c r="H8" s="165">
        <f>K!AU17</f>
      </c>
      <c r="I8" s="165">
        <f t="shared" si="0"/>
      </c>
      <c r="J8" s="165"/>
      <c r="M8" s="147">
        <v>3</v>
      </c>
    </row>
    <row r="9" spans="1:13" ht="18.75" customHeight="1">
      <c r="A9" s="165">
        <f t="shared" si="1"/>
        <v>4</v>
      </c>
      <c r="B9" s="165">
        <f>K!W18</f>
      </c>
      <c r="C9" s="166" t="str">
        <f>K!K18</f>
        <v>Fourth Emp</v>
      </c>
      <c r="D9" s="166" t="str">
        <f>K!O18</f>
        <v>School Assistant (Phy. Sc.)</v>
      </c>
      <c r="E9" s="165" t="str">
        <f>K!AC18</f>
        <v>10020-29200</v>
      </c>
      <c r="F9" s="165">
        <f>K!AD18</f>
        <v>7100</v>
      </c>
      <c r="G9" s="165">
        <f>K!AM18</f>
        <v>10585</v>
      </c>
      <c r="H9" s="165">
        <f>K!AU18</f>
      </c>
      <c r="I9" s="165">
        <f t="shared" si="0"/>
      </c>
      <c r="J9" s="165"/>
      <c r="M9" s="147">
        <v>4</v>
      </c>
    </row>
    <row r="10" spans="1:13" ht="18.75" customHeight="1">
      <c r="A10" s="165">
        <f t="shared" si="1"/>
        <v>5</v>
      </c>
      <c r="B10" s="165">
        <f>K!W19</f>
      </c>
      <c r="C10" s="166" t="str">
        <f>K!K19</f>
        <v>Fifth Emp</v>
      </c>
      <c r="D10" s="166" t="str">
        <f>K!O19</f>
        <v>School Assistant (Bio. Sc.)</v>
      </c>
      <c r="E10" s="165" t="str">
        <f>K!AC19</f>
        <v>7520-22430</v>
      </c>
      <c r="F10" s="165">
        <f>K!AD19</f>
      </c>
      <c r="G10" s="165">
        <f>K!AM19</f>
      </c>
      <c r="H10" s="165">
        <f>K!AU19</f>
      </c>
      <c r="I10" s="165">
        <f t="shared" si="0"/>
      </c>
      <c r="J10" s="165"/>
      <c r="M10" s="147">
        <v>5</v>
      </c>
    </row>
    <row r="11" spans="1:13" ht="18.75" customHeight="1">
      <c r="A11" s="165">
        <f t="shared" si="1"/>
        <v>6</v>
      </c>
      <c r="B11" s="165">
        <f>K!W20</f>
      </c>
      <c r="C11" s="166" t="str">
        <f>K!K20</f>
        <v>Sixth Emp</v>
      </c>
      <c r="D11" s="166" t="str">
        <f>K!O20</f>
        <v>School Assistant (Soc. Stu.)</v>
      </c>
      <c r="E11" s="165" t="str">
        <f>K!AC20</f>
        <v>9200-27000</v>
      </c>
      <c r="F11" s="165">
        <f>K!AD20</f>
        <v>7520</v>
      </c>
      <c r="G11" s="165">
        <f>K!AM20</f>
        <v>11199</v>
      </c>
      <c r="H11" s="165">
        <f>K!AU20</f>
      </c>
      <c r="I11" s="165">
        <f t="shared" si="0"/>
      </c>
      <c r="J11" s="165"/>
      <c r="M11" s="147">
        <v>6</v>
      </c>
    </row>
    <row r="12" spans="1:13" ht="18.75" customHeight="1">
      <c r="A12" s="165">
        <f t="shared" si="1"/>
        <v>7</v>
      </c>
      <c r="B12" s="165">
        <f>K!W21</f>
      </c>
      <c r="C12" s="166" t="str">
        <f>K!K21</f>
        <v>Seventh Emp</v>
      </c>
      <c r="D12" s="166" t="str">
        <f>K!O21</f>
        <v>School Assistant (Telugu)</v>
      </c>
      <c r="E12" s="165" t="str">
        <f>K!AC21</f>
        <v>9200-27000</v>
      </c>
      <c r="F12" s="165">
        <f>K!AD21</f>
        <v>7520</v>
      </c>
      <c r="G12" s="165">
        <f>K!AM21</f>
        <v>11199</v>
      </c>
      <c r="H12" s="165">
        <f>K!AU21</f>
      </c>
      <c r="I12" s="165">
        <f t="shared" si="0"/>
      </c>
      <c r="J12" s="165"/>
      <c r="M12" s="147">
        <v>7</v>
      </c>
    </row>
    <row r="13" spans="1:13" ht="18.75" customHeight="1">
      <c r="A13" s="165">
        <f t="shared" si="1"/>
        <v>8</v>
      </c>
      <c r="B13" s="165">
        <f>K!W22</f>
      </c>
      <c r="C13" s="166" t="str">
        <f>K!K22</f>
        <v>Eighth Emp</v>
      </c>
      <c r="D13" s="166" t="str">
        <f>K!O22</f>
        <v>School Assistant (Hindi)</v>
      </c>
      <c r="E13" s="165" t="str">
        <f>K!AC22</f>
        <v>6700-20110</v>
      </c>
      <c r="F13" s="165">
        <f>K!AD22</f>
        <v>7740</v>
      </c>
      <c r="G13" s="165">
        <f>K!AM22</f>
        <v>11521</v>
      </c>
      <c r="H13" s="165">
        <f>K!AU22</f>
      </c>
      <c r="I13" s="165">
        <f t="shared" si="0"/>
      </c>
      <c r="J13" s="165"/>
      <c r="M13" s="147">
        <v>8</v>
      </c>
    </row>
    <row r="14" spans="1:13" ht="18.75" customHeight="1">
      <c r="A14" s="165">
        <f t="shared" si="1"/>
        <v>9</v>
      </c>
      <c r="B14" s="165">
        <f>K!W23</f>
      </c>
      <c r="C14" s="166" t="str">
        <f>K!K23</f>
        <v>Ninth Emp</v>
      </c>
      <c r="D14" s="166" t="str">
        <f>K!O23</f>
        <v>School Assistant (Urdu)</v>
      </c>
      <c r="E14" s="165" t="str">
        <f>K!AC23</f>
        <v>9460-27700</v>
      </c>
      <c r="F14" s="165">
        <f>K!AD23</f>
        <v>7740</v>
      </c>
      <c r="G14" s="165">
        <f>K!AM23</f>
        <v>11521</v>
      </c>
      <c r="H14" s="165">
        <f>K!AU23</f>
      </c>
      <c r="I14" s="165">
        <f t="shared" si="0"/>
      </c>
      <c r="J14" s="165"/>
      <c r="M14" s="147">
        <v>9</v>
      </c>
    </row>
    <row r="15" spans="1:13" ht="18.75" customHeight="1">
      <c r="A15" s="165">
        <f t="shared" si="1"/>
        <v>10</v>
      </c>
      <c r="B15" s="165">
        <f>K!W24</f>
      </c>
      <c r="C15" s="166" t="str">
        <f>K!K24</f>
        <v>Tenth Emp</v>
      </c>
      <c r="D15" s="166" t="str">
        <f>K!O24</f>
        <v>School Assistant (Phy. Edn.)</v>
      </c>
      <c r="E15" s="165" t="str">
        <f>K!AC24</f>
        <v>10020-29200</v>
      </c>
      <c r="F15" s="165">
        <f>K!AD24</f>
        <v>7520</v>
      </c>
      <c r="G15" s="165">
        <f>K!AM24</f>
        <v>11199</v>
      </c>
      <c r="H15" s="165">
        <f>K!AU24</f>
      </c>
      <c r="I15" s="165">
        <f t="shared" si="0"/>
      </c>
      <c r="J15" s="165"/>
      <c r="M15" s="147">
        <v>10</v>
      </c>
    </row>
    <row r="16" spans="1:13" ht="18.75" customHeight="1">
      <c r="A16" s="165">
        <f t="shared" si="1"/>
        <v>11</v>
      </c>
      <c r="B16" s="165">
        <f>K!W25</f>
      </c>
      <c r="C16" s="166" t="str">
        <f>K!K25</f>
        <v>Eleventh Emp</v>
      </c>
      <c r="D16" s="166" t="str">
        <f>K!O25</f>
        <v>Language Pandit (Telugu)</v>
      </c>
      <c r="E16" s="165" t="str">
        <f>K!AC25</f>
        <v>10020-29200</v>
      </c>
      <c r="F16" s="165">
        <f>K!AD25</f>
        <v>8200</v>
      </c>
      <c r="G16" s="165">
        <f>K!AM25</f>
        <v>12194</v>
      </c>
      <c r="H16" s="165">
        <f>K!AU25</f>
      </c>
      <c r="I16" s="165">
        <f t="shared" si="0"/>
      </c>
      <c r="J16" s="165"/>
      <c r="M16" s="147">
        <v>11</v>
      </c>
    </row>
    <row r="17" spans="1:13" ht="18.75" customHeight="1">
      <c r="A17" s="165">
        <f t="shared" si="1"/>
        <v>12</v>
      </c>
      <c r="B17" s="165">
        <f>K!W26</f>
      </c>
      <c r="C17" s="166" t="str">
        <f>K!K26</f>
        <v>Twelth Emp</v>
      </c>
      <c r="D17" s="166" t="str">
        <f>K!O26</f>
        <v>Language Pandit (Hindi)</v>
      </c>
      <c r="E17" s="165" t="str">
        <f>K!AC26</f>
        <v>7960-23560</v>
      </c>
      <c r="F17" s="165">
        <f>K!AD26</f>
        <v>8680</v>
      </c>
      <c r="G17" s="165">
        <f>K!AM26</f>
        <v>12996</v>
      </c>
      <c r="H17" s="165">
        <f>K!AU26</f>
      </c>
      <c r="I17" s="165">
        <f t="shared" si="0"/>
      </c>
      <c r="J17" s="165"/>
      <c r="M17" s="147">
        <v>12</v>
      </c>
    </row>
    <row r="18" spans="1:13" ht="18.75" customHeight="1">
      <c r="A18" s="165">
        <f t="shared" si="1"/>
        <v>13</v>
      </c>
      <c r="B18" s="165">
        <f>K!W27</f>
      </c>
      <c r="C18" s="166" t="str">
        <f>K!K27</f>
        <v>Thirteenth Emp</v>
      </c>
      <c r="D18" s="166" t="str">
        <f>K!O27</f>
        <v>Language Pandit (Urdu)</v>
      </c>
      <c r="E18" s="165" t="str">
        <f>K!AC27</f>
        <v>7740-23040</v>
      </c>
      <c r="F18" s="165">
        <f>K!AD27</f>
        <v>8680</v>
      </c>
      <c r="G18" s="165">
        <f>K!AM27</f>
        <v>12996</v>
      </c>
      <c r="H18" s="165">
        <f>K!AU27</f>
      </c>
      <c r="I18" s="165">
        <f t="shared" si="0"/>
      </c>
      <c r="J18" s="165"/>
      <c r="M18" s="147">
        <v>13</v>
      </c>
    </row>
    <row r="19" spans="1:13" ht="18.75" customHeight="1">
      <c r="A19" s="165">
        <f t="shared" si="1"/>
        <v>14</v>
      </c>
      <c r="B19" s="165">
        <f>K!W28</f>
      </c>
      <c r="C19" s="166" t="str">
        <f>K!K28</f>
        <v>Fourteenth Emp</v>
      </c>
      <c r="D19" s="166" t="str">
        <f>K!O28</f>
        <v>Language Pandit (Sanskrit)</v>
      </c>
      <c r="E19" s="165" t="str">
        <f>K!AC28</f>
        <v>7740-23040</v>
      </c>
      <c r="F19" s="165">
        <f>K!AD28</f>
        <v>8200</v>
      </c>
      <c r="G19" s="165">
        <f>K!AM28</f>
        <v>12194</v>
      </c>
      <c r="H19" s="165">
        <f>K!AU28</f>
      </c>
      <c r="I19" s="165">
        <f t="shared" si="0"/>
      </c>
      <c r="J19" s="165"/>
      <c r="M19" s="147">
        <v>14</v>
      </c>
    </row>
    <row r="20" spans="1:13" ht="18.75" customHeight="1">
      <c r="A20" s="165">
        <f t="shared" si="1"/>
        <v>15</v>
      </c>
      <c r="B20" s="165">
        <f>K!W29</f>
      </c>
      <c r="C20" s="166" t="str">
        <f>K!K29</f>
        <v>Fifteenth Emp</v>
      </c>
      <c r="D20" s="166" t="str">
        <f>K!O29</f>
        <v>Language Pandit (Tamil)</v>
      </c>
      <c r="E20" s="165" t="str">
        <f>K!AC29</f>
        <v>7520-22430</v>
      </c>
      <c r="F20" s="165">
        <f>K!AD29</f>
        <v>7300</v>
      </c>
      <c r="G20" s="165">
        <f>K!AM29</f>
        <v>10877</v>
      </c>
      <c r="H20" s="165">
        <f>K!AU29</f>
      </c>
      <c r="I20" s="165">
        <f t="shared" si="0"/>
      </c>
      <c r="J20" s="165"/>
      <c r="M20" s="147">
        <v>15</v>
      </c>
    </row>
    <row r="21" spans="1:13" ht="18.75" customHeight="1">
      <c r="A21" s="165">
        <f t="shared" si="1"/>
        <v>16</v>
      </c>
      <c r="B21" s="165">
        <f>K!W30</f>
      </c>
      <c r="C21" s="166" t="str">
        <f>K!K30</f>
        <v>Sixteenth Emp</v>
      </c>
      <c r="D21" s="166" t="str">
        <f>K!O30</f>
        <v>Physical Education Teacher</v>
      </c>
      <c r="E21" s="165" t="str">
        <f>K!AC30</f>
        <v>7740-23040</v>
      </c>
      <c r="F21" s="165">
        <f>K!AD30</f>
        <v>7520</v>
      </c>
      <c r="G21" s="165">
        <f>K!AM30</f>
        <v>11199</v>
      </c>
      <c r="H21" s="165">
        <f>K!AU30</f>
      </c>
      <c r="I21" s="165">
        <f t="shared" si="0"/>
      </c>
      <c r="J21" s="165"/>
      <c r="M21" s="147">
        <v>16</v>
      </c>
    </row>
    <row r="22" spans="1:13" ht="18.75" customHeight="1">
      <c r="A22" s="165">
        <f t="shared" si="1"/>
        <v>17</v>
      </c>
      <c r="B22" s="165">
        <f>K!W31</f>
      </c>
      <c r="C22" s="166" t="str">
        <f>K!K31</f>
        <v>Seventeenth Emp</v>
      </c>
      <c r="D22" s="166" t="str">
        <f>K!O31</f>
        <v>Junior Assistant</v>
      </c>
      <c r="E22" s="165" t="str">
        <f>K!AC31</f>
        <v>7520-22430</v>
      </c>
      <c r="F22" s="165">
        <f>K!AD31</f>
        <v>7520</v>
      </c>
      <c r="G22" s="165">
        <f>K!AM31</f>
        <v>11199</v>
      </c>
      <c r="H22" s="165">
        <f>K!AU31</f>
      </c>
      <c r="I22" s="165">
        <f t="shared" si="0"/>
      </c>
      <c r="J22" s="165"/>
      <c r="M22" s="147">
        <v>17</v>
      </c>
    </row>
    <row r="23" spans="1:13" ht="18.75" customHeight="1">
      <c r="A23" s="165">
        <f t="shared" si="1"/>
        <v>18</v>
      </c>
      <c r="B23" s="165">
        <f>K!W32</f>
      </c>
      <c r="C23" s="166" t="str">
        <f>K!K32</f>
        <v>Eighteenth Emp</v>
      </c>
      <c r="D23" s="166" t="str">
        <f>K!O32</f>
        <v>Record Assistant</v>
      </c>
      <c r="E23" s="165" t="str">
        <f>K!AC32</f>
        <v>7740-23040</v>
      </c>
      <c r="F23" s="165">
        <f>K!AD32</f>
        <v>7100</v>
      </c>
      <c r="G23" s="165">
        <f>K!AM32</f>
        <v>8455</v>
      </c>
      <c r="H23" s="165">
        <f>K!AU32</f>
      </c>
      <c r="I23" s="165">
        <f t="shared" si="0"/>
      </c>
      <c r="J23" s="165"/>
      <c r="M23" s="147">
        <v>18</v>
      </c>
    </row>
    <row r="24" spans="1:13" ht="18.75" customHeight="1">
      <c r="A24" s="165">
        <f t="shared" si="1"/>
        <v>19</v>
      </c>
      <c r="B24" s="165">
        <f>K!W33</f>
      </c>
      <c r="C24" s="166" t="str">
        <f>K!K33</f>
        <v>Nineteenth Emp</v>
      </c>
      <c r="D24" s="166" t="str">
        <f>K!O33</f>
        <v>Office Subordinate</v>
      </c>
      <c r="E24" s="165" t="str">
        <f>K!AC33</f>
        <v>7960-23560</v>
      </c>
      <c r="F24" s="165">
        <f>K!AD33</f>
        <v>7100</v>
      </c>
      <c r="G24" s="165">
        <f>K!AM33</f>
        <v>10585</v>
      </c>
      <c r="H24" s="165">
        <f>K!AU33</f>
      </c>
      <c r="I24" s="165">
        <f t="shared" si="0"/>
      </c>
      <c r="J24" s="165"/>
      <c r="M24" s="147">
        <v>19</v>
      </c>
    </row>
    <row r="25" spans="1:13" ht="18.75" customHeight="1">
      <c r="A25" s="165">
        <f t="shared" si="1"/>
        <v>20</v>
      </c>
      <c r="B25" s="165">
        <f>K!W34</f>
        <v>2323571</v>
      </c>
      <c r="C25" s="166" t="str">
        <f>K!K34</f>
        <v>Twentyeth Emp</v>
      </c>
      <c r="D25" s="166" t="str">
        <f>K!O34</f>
        <v>Office Subordinate</v>
      </c>
      <c r="E25" s="165" t="str">
        <f>K!AC34</f>
        <v>11530-33200</v>
      </c>
      <c r="F25" s="165">
        <f>K!AD34</f>
        <v>13270</v>
      </c>
      <c r="G25" s="165">
        <f>K!AM34</f>
        <v>20409</v>
      </c>
      <c r="H25" s="165">
        <f>K!AU34</f>
      </c>
      <c r="I25" s="165">
        <f t="shared" si="0"/>
      </c>
      <c r="J25" s="165"/>
      <c r="M25" s="147">
        <v>20</v>
      </c>
    </row>
    <row r="26" spans="1:13" s="40" customFormat="1" ht="20.25" customHeight="1">
      <c r="A26" s="492" t="s">
        <v>459</v>
      </c>
      <c r="B26" s="493"/>
      <c r="C26" s="494"/>
      <c r="D26" s="167"/>
      <c r="E26" s="167"/>
      <c r="F26" s="167"/>
      <c r="G26" s="168"/>
      <c r="H26" s="168">
        <f>SUM(H6:H25)</f>
        <v>500</v>
      </c>
      <c r="I26" s="168">
        <f>SUM(I6:I25)</f>
        <v>500</v>
      </c>
      <c r="J26" s="168"/>
      <c r="M26" s="148"/>
    </row>
    <row r="27" spans="4:9" ht="12.75">
      <c r="D27" s="169"/>
      <c r="E27" s="169"/>
      <c r="F27" s="169"/>
      <c r="G27" s="169"/>
      <c r="H27" s="169"/>
      <c r="I27" s="169"/>
    </row>
    <row r="28" spans="2:5" ht="12.75">
      <c r="B28" s="484" t="str">
        <f>CONCATENATE("Rs. ",I26," /-")</f>
        <v>Rs. 500 /-</v>
      </c>
      <c r="C28" s="484"/>
      <c r="D28" s="170"/>
      <c r="E28" s="170"/>
    </row>
    <row r="29" spans="2:5" ht="16.5" customHeight="1">
      <c r="B29" s="484" t="str">
        <f>'R (2)'!B1</f>
        <v>(Rupees    Five Hundred  and  Zero Only) </v>
      </c>
      <c r="C29" s="484"/>
      <c r="D29" s="484"/>
      <c r="E29" s="484"/>
    </row>
    <row r="30" ht="12.75">
      <c r="I30" s="160" t="s">
        <v>607</v>
      </c>
    </row>
    <row r="31" ht="12.75">
      <c r="J31" s="161"/>
    </row>
    <row r="32" ht="12.75">
      <c r="J32" s="161"/>
    </row>
  </sheetData>
  <sheetProtection password="F888" sheet="1"/>
  <mergeCells count="7">
    <mergeCell ref="B29:E29"/>
    <mergeCell ref="L1:L5"/>
    <mergeCell ref="A1:J1"/>
    <mergeCell ref="A3:C3"/>
    <mergeCell ref="E3:J3"/>
    <mergeCell ref="A26:C26"/>
    <mergeCell ref="B28:C28"/>
  </mergeCells>
  <hyperlinks>
    <hyperlink ref="L1:L5" location="REPORTS!A1" display="BACK TO REPORTS"/>
  </hyperlinks>
  <printOptions horizontalCentered="1"/>
  <pageMargins left="0.5" right="0.5" top="0.5" bottom="0.5" header="0.5" footer="0.5"/>
  <pageSetup horizontalDpi="120" verticalDpi="120" orientation="landscape" paperSize="9" scale="96" r:id="rId1"/>
</worksheet>
</file>

<file path=xl/worksheets/sheet15.xml><?xml version="1.0" encoding="utf-8"?>
<worksheet xmlns="http://schemas.openxmlformats.org/spreadsheetml/2006/main" xmlns:r="http://schemas.openxmlformats.org/officeDocument/2006/relationships">
  <dimension ref="A1:M32"/>
  <sheetViews>
    <sheetView view="pageBreakPreview" zoomScale="87" zoomScaleSheetLayoutView="87" zoomScalePageLayoutView="0" workbookViewId="0" topLeftCell="A1">
      <selection activeCell="D7" sqref="D7"/>
    </sheetView>
  </sheetViews>
  <sheetFormatPr defaultColWidth="9.140625" defaultRowHeight="12.75"/>
  <cols>
    <col min="1" max="1" width="4.8515625" style="160" customWidth="1"/>
    <col min="2" max="2" width="11.140625" style="161" customWidth="1"/>
    <col min="3" max="3" width="24.00390625" style="160" customWidth="1"/>
    <col min="4" max="4" width="31.140625" style="160" customWidth="1"/>
    <col min="5" max="5" width="15.28125" style="160" customWidth="1"/>
    <col min="6" max="6" width="11.57421875" style="160" customWidth="1"/>
    <col min="7" max="7" width="11.8515625" style="160" customWidth="1"/>
    <col min="8" max="8" width="12.28125" style="160" customWidth="1"/>
    <col min="9" max="9" width="8.8515625" style="160" customWidth="1"/>
    <col min="10" max="10" width="10.28125" style="160" customWidth="1"/>
    <col min="11" max="11" width="0" style="39" hidden="1" customWidth="1"/>
    <col min="12" max="12" width="15.8515625" style="39" customWidth="1"/>
    <col min="13" max="13" width="4.57421875" style="147" hidden="1" customWidth="1"/>
    <col min="14" max="16384" width="9.140625" style="39" customWidth="1"/>
  </cols>
  <sheetData>
    <row r="1" spans="1:12" ht="21" customHeight="1">
      <c r="A1" s="483" t="s">
        <v>481</v>
      </c>
      <c r="B1" s="483"/>
      <c r="C1" s="483"/>
      <c r="D1" s="483"/>
      <c r="E1" s="483"/>
      <c r="F1" s="483"/>
      <c r="G1" s="483"/>
      <c r="H1" s="483"/>
      <c r="I1" s="483"/>
      <c r="J1" s="483"/>
      <c r="L1" s="489" t="s">
        <v>565</v>
      </c>
    </row>
    <row r="2" ht="4.5" customHeight="1">
      <c r="L2" s="489"/>
    </row>
    <row r="3" spans="1:12" ht="15" customHeight="1">
      <c r="A3" s="484" t="str">
        <f>CONCATENATE("For the Month of : ",K!K4)</f>
        <v>For the Month of : SEPTEMBER - 2010</v>
      </c>
      <c r="B3" s="484"/>
      <c r="C3" s="484"/>
      <c r="D3" s="163" t="s">
        <v>475</v>
      </c>
      <c r="E3" s="484" t="str">
        <f>K!I1</f>
        <v>GPS Sarala Devi Huts</v>
      </c>
      <c r="F3" s="484"/>
      <c r="G3" s="484"/>
      <c r="H3" s="484"/>
      <c r="I3" s="484"/>
      <c r="J3" s="484"/>
      <c r="L3" s="489"/>
    </row>
    <row r="4" spans="1:12" ht="15" customHeight="1">
      <c r="A4" s="164"/>
      <c r="B4" s="164"/>
      <c r="C4" s="164"/>
      <c r="D4" s="164"/>
      <c r="E4" s="164"/>
      <c r="F4" s="164"/>
      <c r="G4" s="164"/>
      <c r="H4" s="164"/>
      <c r="I4" s="164"/>
      <c r="J4" s="164"/>
      <c r="L4" s="489"/>
    </row>
    <row r="5" spans="1:12" ht="33.75" customHeight="1">
      <c r="A5" s="165" t="s">
        <v>472</v>
      </c>
      <c r="B5" s="165" t="s">
        <v>344</v>
      </c>
      <c r="C5" s="165" t="s">
        <v>458</v>
      </c>
      <c r="D5" s="165" t="s">
        <v>0</v>
      </c>
      <c r="E5" s="165" t="s">
        <v>117</v>
      </c>
      <c r="F5" s="165" t="s">
        <v>136</v>
      </c>
      <c r="G5" s="165" t="s">
        <v>474</v>
      </c>
      <c r="H5" s="165" t="s">
        <v>480</v>
      </c>
      <c r="I5" s="165" t="s">
        <v>26</v>
      </c>
      <c r="J5" s="165" t="s">
        <v>32</v>
      </c>
      <c r="L5" s="489"/>
    </row>
    <row r="6" spans="1:13" ht="18.75" customHeight="1">
      <c r="A6" s="165">
        <f>IF(C6="","",M6)</f>
        <v>1</v>
      </c>
      <c r="B6" s="165">
        <f>K!W15</f>
        <v>2323571</v>
      </c>
      <c r="C6" s="166" t="str">
        <f>K!K15</f>
        <v>Ranga Devanandam</v>
      </c>
      <c r="D6" s="166" t="str">
        <f>K!O15</f>
        <v>Senior Assistant</v>
      </c>
      <c r="E6" s="165" t="str">
        <f>K!AC15</f>
        <v>41550-55660</v>
      </c>
      <c r="F6" s="165">
        <f>K!AD15</f>
        <v>10020</v>
      </c>
      <c r="G6" s="165">
        <f>K!AM15</f>
        <v>15416</v>
      </c>
      <c r="H6" s="165">
        <f>K!BA15</f>
        <v>550</v>
      </c>
      <c r="I6" s="165">
        <f aca="true" t="shared" si="0" ref="I6:I25">H6</f>
        <v>550</v>
      </c>
      <c r="J6" s="165"/>
      <c r="M6" s="147">
        <v>1</v>
      </c>
    </row>
    <row r="7" spans="1:13" ht="18.75" customHeight="1">
      <c r="A7" s="165">
        <f aca="true" t="shared" si="1" ref="A7:A25">IF(C7="","",M7)</f>
        <v>2</v>
      </c>
      <c r="B7" s="165">
        <f>K!W16</f>
      </c>
      <c r="C7" s="166" t="str">
        <f>K!K16</f>
        <v>Second Emp</v>
      </c>
      <c r="D7" s="166" t="str">
        <f>K!O16</f>
        <v>School Assistant (Maths)</v>
      </c>
      <c r="E7" s="165" t="str">
        <f>K!AC16</f>
        <v>7100-21250</v>
      </c>
      <c r="F7" s="165">
        <f>K!AD16</f>
        <v>28450</v>
      </c>
      <c r="G7" s="165">
        <f>K!AM16</f>
        <v>42137</v>
      </c>
      <c r="H7" s="165">
        <f>K!BA16</f>
      </c>
      <c r="I7" s="165">
        <f t="shared" si="0"/>
      </c>
      <c r="J7" s="165"/>
      <c r="M7" s="147">
        <v>2</v>
      </c>
    </row>
    <row r="8" spans="1:13" ht="18.75" customHeight="1">
      <c r="A8" s="165">
        <f t="shared" si="1"/>
        <v>3</v>
      </c>
      <c r="B8" s="165">
        <f>K!W17</f>
      </c>
      <c r="C8" s="166" t="str">
        <f>K!K17</f>
        <v>Third Emp</v>
      </c>
      <c r="D8" s="166" t="str">
        <f>K!O17</f>
        <v>School Assistant (English)</v>
      </c>
      <c r="E8" s="165" t="str">
        <f>K!AC17</f>
        <v>7960-23560</v>
      </c>
      <c r="F8" s="165">
        <f>K!AD17</f>
      </c>
      <c r="G8" s="165">
        <f>K!AM17</f>
      </c>
      <c r="H8" s="165">
        <f>K!BA17</f>
      </c>
      <c r="I8" s="165">
        <f t="shared" si="0"/>
      </c>
      <c r="J8" s="165"/>
      <c r="M8" s="147">
        <v>3</v>
      </c>
    </row>
    <row r="9" spans="1:13" ht="18.75" customHeight="1">
      <c r="A9" s="165">
        <f t="shared" si="1"/>
        <v>4</v>
      </c>
      <c r="B9" s="165">
        <f>K!W18</f>
      </c>
      <c r="C9" s="166" t="str">
        <f>K!K18</f>
        <v>Fourth Emp</v>
      </c>
      <c r="D9" s="166" t="str">
        <f>K!O18</f>
        <v>School Assistant (Phy. Sc.)</v>
      </c>
      <c r="E9" s="165" t="str">
        <f>K!AC18</f>
        <v>10020-29200</v>
      </c>
      <c r="F9" s="165">
        <f>K!AD18</f>
        <v>7100</v>
      </c>
      <c r="G9" s="165">
        <f>K!AM18</f>
        <v>10585</v>
      </c>
      <c r="H9" s="165">
        <f>K!BA18</f>
      </c>
      <c r="I9" s="165">
        <f t="shared" si="0"/>
      </c>
      <c r="J9" s="165"/>
      <c r="M9" s="147">
        <v>4</v>
      </c>
    </row>
    <row r="10" spans="1:13" ht="18.75" customHeight="1">
      <c r="A10" s="165">
        <f t="shared" si="1"/>
        <v>5</v>
      </c>
      <c r="B10" s="165">
        <f>K!W19</f>
      </c>
      <c r="C10" s="166" t="str">
        <f>K!K19</f>
        <v>Fifth Emp</v>
      </c>
      <c r="D10" s="166" t="str">
        <f>K!O19</f>
        <v>School Assistant (Bio. Sc.)</v>
      </c>
      <c r="E10" s="165" t="str">
        <f>K!AC19</f>
        <v>7520-22430</v>
      </c>
      <c r="F10" s="165">
        <f>K!AD19</f>
      </c>
      <c r="G10" s="165">
        <f>K!AM19</f>
      </c>
      <c r="H10" s="165">
        <f>K!BA19</f>
      </c>
      <c r="I10" s="165">
        <f t="shared" si="0"/>
      </c>
      <c r="J10" s="165"/>
      <c r="M10" s="147">
        <v>5</v>
      </c>
    </row>
    <row r="11" spans="1:13" ht="18.75" customHeight="1">
      <c r="A11" s="165">
        <f t="shared" si="1"/>
        <v>6</v>
      </c>
      <c r="B11" s="165">
        <f>K!W20</f>
      </c>
      <c r="C11" s="166" t="str">
        <f>K!K20</f>
        <v>Sixth Emp</v>
      </c>
      <c r="D11" s="166" t="str">
        <f>K!O20</f>
        <v>School Assistant (Soc. Stu.)</v>
      </c>
      <c r="E11" s="165" t="str">
        <f>K!AC20</f>
        <v>9200-27000</v>
      </c>
      <c r="F11" s="165">
        <f>K!AD20</f>
        <v>7520</v>
      </c>
      <c r="G11" s="165">
        <f>K!AM20</f>
        <v>11199</v>
      </c>
      <c r="H11" s="165">
        <f>K!BA20</f>
      </c>
      <c r="I11" s="165">
        <f t="shared" si="0"/>
      </c>
      <c r="J11" s="165"/>
      <c r="M11" s="147">
        <v>6</v>
      </c>
    </row>
    <row r="12" spans="1:13" ht="18.75" customHeight="1">
      <c r="A12" s="165">
        <f t="shared" si="1"/>
        <v>7</v>
      </c>
      <c r="B12" s="165">
        <f>K!W21</f>
      </c>
      <c r="C12" s="166" t="str">
        <f>K!K21</f>
        <v>Seventh Emp</v>
      </c>
      <c r="D12" s="166" t="str">
        <f>K!O21</f>
        <v>School Assistant (Telugu)</v>
      </c>
      <c r="E12" s="165" t="str">
        <f>K!AC21</f>
        <v>9200-27000</v>
      </c>
      <c r="F12" s="165">
        <f>K!AD21</f>
        <v>7520</v>
      </c>
      <c r="G12" s="165">
        <f>K!AM21</f>
        <v>11199</v>
      </c>
      <c r="H12" s="165">
        <f>K!BA21</f>
      </c>
      <c r="I12" s="165">
        <f t="shared" si="0"/>
      </c>
      <c r="J12" s="165"/>
      <c r="M12" s="147">
        <v>7</v>
      </c>
    </row>
    <row r="13" spans="1:13" ht="18.75" customHeight="1">
      <c r="A13" s="165">
        <f t="shared" si="1"/>
        <v>8</v>
      </c>
      <c r="B13" s="165">
        <f>K!W22</f>
      </c>
      <c r="C13" s="166" t="str">
        <f>K!K22</f>
        <v>Eighth Emp</v>
      </c>
      <c r="D13" s="166" t="str">
        <f>K!O22</f>
        <v>School Assistant (Hindi)</v>
      </c>
      <c r="E13" s="165" t="str">
        <f>K!AC22</f>
        <v>6700-20110</v>
      </c>
      <c r="F13" s="165">
        <f>K!AD22</f>
        <v>7740</v>
      </c>
      <c r="G13" s="165">
        <f>K!AM22</f>
        <v>11521</v>
      </c>
      <c r="H13" s="165">
        <f>K!BA22</f>
      </c>
      <c r="I13" s="165">
        <f t="shared" si="0"/>
      </c>
      <c r="J13" s="165"/>
      <c r="M13" s="147">
        <v>8</v>
      </c>
    </row>
    <row r="14" spans="1:13" ht="18.75" customHeight="1">
      <c r="A14" s="165">
        <f t="shared" si="1"/>
        <v>9</v>
      </c>
      <c r="B14" s="165">
        <f>K!W23</f>
      </c>
      <c r="C14" s="166" t="str">
        <f>K!K23</f>
        <v>Ninth Emp</v>
      </c>
      <c r="D14" s="166" t="str">
        <f>K!O23</f>
        <v>School Assistant (Urdu)</v>
      </c>
      <c r="E14" s="165" t="str">
        <f>K!AC23</f>
        <v>9460-27700</v>
      </c>
      <c r="F14" s="165">
        <f>K!AD23</f>
        <v>7740</v>
      </c>
      <c r="G14" s="165">
        <f>K!AM23</f>
        <v>11521</v>
      </c>
      <c r="H14" s="165">
        <f>K!BA23</f>
      </c>
      <c r="I14" s="165">
        <f t="shared" si="0"/>
      </c>
      <c r="J14" s="165"/>
      <c r="M14" s="147">
        <v>9</v>
      </c>
    </row>
    <row r="15" spans="1:13" ht="18.75" customHeight="1">
      <c r="A15" s="165">
        <f t="shared" si="1"/>
        <v>10</v>
      </c>
      <c r="B15" s="165">
        <f>K!W24</f>
      </c>
      <c r="C15" s="166" t="str">
        <f>K!K24</f>
        <v>Tenth Emp</v>
      </c>
      <c r="D15" s="166" t="str">
        <f>K!O24</f>
        <v>School Assistant (Phy. Edn.)</v>
      </c>
      <c r="E15" s="165" t="str">
        <f>K!AC24</f>
        <v>10020-29200</v>
      </c>
      <c r="F15" s="165">
        <f>K!AD24</f>
        <v>7520</v>
      </c>
      <c r="G15" s="165">
        <f>K!AM24</f>
        <v>11199</v>
      </c>
      <c r="H15" s="165">
        <f>K!BA24</f>
      </c>
      <c r="I15" s="165">
        <f t="shared" si="0"/>
      </c>
      <c r="J15" s="165"/>
      <c r="M15" s="147">
        <v>10</v>
      </c>
    </row>
    <row r="16" spans="1:13" ht="18.75" customHeight="1">
      <c r="A16" s="165">
        <f t="shared" si="1"/>
        <v>11</v>
      </c>
      <c r="B16" s="165">
        <f>K!W25</f>
      </c>
      <c r="C16" s="166" t="str">
        <f>K!K25</f>
        <v>Eleventh Emp</v>
      </c>
      <c r="D16" s="166" t="str">
        <f>K!O25</f>
        <v>Language Pandit (Telugu)</v>
      </c>
      <c r="E16" s="165" t="str">
        <f>K!AC25</f>
        <v>10020-29200</v>
      </c>
      <c r="F16" s="165">
        <f>K!AD25</f>
        <v>8200</v>
      </c>
      <c r="G16" s="165">
        <f>K!AM25</f>
        <v>12194</v>
      </c>
      <c r="H16" s="165">
        <f>K!BA25</f>
      </c>
      <c r="I16" s="165">
        <f t="shared" si="0"/>
      </c>
      <c r="J16" s="165"/>
      <c r="M16" s="147">
        <v>11</v>
      </c>
    </row>
    <row r="17" spans="1:13" ht="18.75" customHeight="1">
      <c r="A17" s="165">
        <f t="shared" si="1"/>
        <v>12</v>
      </c>
      <c r="B17" s="165">
        <f>K!W26</f>
      </c>
      <c r="C17" s="166" t="str">
        <f>K!K26</f>
        <v>Twelth Emp</v>
      </c>
      <c r="D17" s="166" t="str">
        <f>K!O26</f>
        <v>Language Pandit (Hindi)</v>
      </c>
      <c r="E17" s="165" t="str">
        <f>K!AC26</f>
        <v>7960-23560</v>
      </c>
      <c r="F17" s="165">
        <f>K!AD26</f>
        <v>8680</v>
      </c>
      <c r="G17" s="165">
        <f>K!AM26</f>
        <v>12996</v>
      </c>
      <c r="H17" s="165">
        <f>K!BA26</f>
      </c>
      <c r="I17" s="165">
        <f t="shared" si="0"/>
      </c>
      <c r="J17" s="165"/>
      <c r="M17" s="147">
        <v>12</v>
      </c>
    </row>
    <row r="18" spans="1:13" ht="18.75" customHeight="1">
      <c r="A18" s="165">
        <f t="shared" si="1"/>
        <v>13</v>
      </c>
      <c r="B18" s="165">
        <f>K!W27</f>
      </c>
      <c r="C18" s="166" t="str">
        <f>K!K27</f>
        <v>Thirteenth Emp</v>
      </c>
      <c r="D18" s="166" t="str">
        <f>K!O27</f>
        <v>Language Pandit (Urdu)</v>
      </c>
      <c r="E18" s="165" t="str">
        <f>K!AC27</f>
        <v>7740-23040</v>
      </c>
      <c r="F18" s="165">
        <f>K!AD27</f>
        <v>8680</v>
      </c>
      <c r="G18" s="165">
        <f>K!AM27</f>
        <v>12996</v>
      </c>
      <c r="H18" s="165">
        <f>K!BA27</f>
      </c>
      <c r="I18" s="165">
        <f t="shared" si="0"/>
      </c>
      <c r="J18" s="165"/>
      <c r="M18" s="147">
        <v>13</v>
      </c>
    </row>
    <row r="19" spans="1:13" ht="18.75" customHeight="1">
      <c r="A19" s="165">
        <f t="shared" si="1"/>
        <v>14</v>
      </c>
      <c r="B19" s="165">
        <f>K!W28</f>
      </c>
      <c r="C19" s="166" t="str">
        <f>K!K28</f>
        <v>Fourteenth Emp</v>
      </c>
      <c r="D19" s="166" t="str">
        <f>K!O28</f>
        <v>Language Pandit (Sanskrit)</v>
      </c>
      <c r="E19" s="165" t="str">
        <f>K!AC28</f>
        <v>7740-23040</v>
      </c>
      <c r="F19" s="165">
        <f>K!AD28</f>
        <v>8200</v>
      </c>
      <c r="G19" s="165">
        <f>K!AM28</f>
        <v>12194</v>
      </c>
      <c r="H19" s="165">
        <f>K!BA28</f>
      </c>
      <c r="I19" s="165">
        <f t="shared" si="0"/>
      </c>
      <c r="J19" s="165"/>
      <c r="M19" s="147">
        <v>14</v>
      </c>
    </row>
    <row r="20" spans="1:13" ht="18.75" customHeight="1">
      <c r="A20" s="165">
        <f t="shared" si="1"/>
        <v>15</v>
      </c>
      <c r="B20" s="165">
        <f>K!W29</f>
      </c>
      <c r="C20" s="166" t="str">
        <f>K!K29</f>
        <v>Fifteenth Emp</v>
      </c>
      <c r="D20" s="166" t="str">
        <f>K!O29</f>
        <v>Language Pandit (Tamil)</v>
      </c>
      <c r="E20" s="165" t="str">
        <f>K!AC29</f>
        <v>7520-22430</v>
      </c>
      <c r="F20" s="165">
        <f>K!AD29</f>
        <v>7300</v>
      </c>
      <c r="G20" s="165">
        <f>K!AM29</f>
        <v>10877</v>
      </c>
      <c r="H20" s="165">
        <f>K!BA29</f>
      </c>
      <c r="I20" s="165">
        <f t="shared" si="0"/>
      </c>
      <c r="J20" s="165"/>
      <c r="M20" s="147">
        <v>15</v>
      </c>
    </row>
    <row r="21" spans="1:13" ht="18.75" customHeight="1">
      <c r="A21" s="165">
        <f t="shared" si="1"/>
        <v>16</v>
      </c>
      <c r="B21" s="165">
        <f>K!W30</f>
      </c>
      <c r="C21" s="166" t="str">
        <f>K!K30</f>
        <v>Sixteenth Emp</v>
      </c>
      <c r="D21" s="166" t="str">
        <f>K!O30</f>
        <v>Physical Education Teacher</v>
      </c>
      <c r="E21" s="165" t="str">
        <f>K!AC30</f>
        <v>7740-23040</v>
      </c>
      <c r="F21" s="165">
        <f>K!AD30</f>
        <v>7520</v>
      </c>
      <c r="G21" s="165">
        <f>K!AM30</f>
        <v>11199</v>
      </c>
      <c r="H21" s="165">
        <f>K!BA30</f>
      </c>
      <c r="I21" s="165">
        <f t="shared" si="0"/>
      </c>
      <c r="J21" s="165"/>
      <c r="M21" s="147">
        <v>16</v>
      </c>
    </row>
    <row r="22" spans="1:13" ht="18.75" customHeight="1">
      <c r="A22" s="165">
        <f t="shared" si="1"/>
        <v>17</v>
      </c>
      <c r="B22" s="165">
        <f>K!W31</f>
      </c>
      <c r="C22" s="166" t="str">
        <f>K!K31</f>
        <v>Seventeenth Emp</v>
      </c>
      <c r="D22" s="166" t="str">
        <f>K!O31</f>
        <v>Junior Assistant</v>
      </c>
      <c r="E22" s="165" t="str">
        <f>K!AC31</f>
        <v>7520-22430</v>
      </c>
      <c r="F22" s="165">
        <f>K!AD31</f>
        <v>7520</v>
      </c>
      <c r="G22" s="165">
        <f>K!AM31</f>
        <v>11199</v>
      </c>
      <c r="H22" s="165">
        <f>K!BA31</f>
      </c>
      <c r="I22" s="165">
        <f t="shared" si="0"/>
      </c>
      <c r="J22" s="165"/>
      <c r="M22" s="147">
        <v>17</v>
      </c>
    </row>
    <row r="23" spans="1:13" ht="18.75" customHeight="1">
      <c r="A23" s="165">
        <f t="shared" si="1"/>
        <v>18</v>
      </c>
      <c r="B23" s="165">
        <f>K!W32</f>
      </c>
      <c r="C23" s="166" t="str">
        <f>K!K32</f>
        <v>Eighteenth Emp</v>
      </c>
      <c r="D23" s="166" t="str">
        <f>K!O32</f>
        <v>Record Assistant</v>
      </c>
      <c r="E23" s="165" t="str">
        <f>K!AC32</f>
        <v>7740-23040</v>
      </c>
      <c r="F23" s="165">
        <f>K!AD32</f>
        <v>7100</v>
      </c>
      <c r="G23" s="165">
        <f>K!AM32</f>
        <v>8455</v>
      </c>
      <c r="H23" s="165">
        <f>K!BA32</f>
      </c>
      <c r="I23" s="165">
        <f t="shared" si="0"/>
      </c>
      <c r="J23" s="165"/>
      <c r="M23" s="147">
        <v>18</v>
      </c>
    </row>
    <row r="24" spans="1:13" ht="18.75" customHeight="1">
      <c r="A24" s="165">
        <f t="shared" si="1"/>
        <v>19</v>
      </c>
      <c r="B24" s="165">
        <f>K!W33</f>
      </c>
      <c r="C24" s="166" t="str">
        <f>K!K33</f>
        <v>Nineteenth Emp</v>
      </c>
      <c r="D24" s="166" t="str">
        <f>K!O33</f>
        <v>Office Subordinate</v>
      </c>
      <c r="E24" s="165" t="str">
        <f>K!AC33</f>
        <v>7960-23560</v>
      </c>
      <c r="F24" s="165">
        <f>K!AD33</f>
        <v>7100</v>
      </c>
      <c r="G24" s="165">
        <f>K!AM33</f>
        <v>10585</v>
      </c>
      <c r="H24" s="165">
        <f>K!BA33</f>
      </c>
      <c r="I24" s="165">
        <f t="shared" si="0"/>
      </c>
      <c r="J24" s="165"/>
      <c r="M24" s="147">
        <v>19</v>
      </c>
    </row>
    <row r="25" spans="1:13" ht="18.75" customHeight="1">
      <c r="A25" s="165">
        <f t="shared" si="1"/>
        <v>20</v>
      </c>
      <c r="B25" s="165">
        <f>K!W34</f>
        <v>2323571</v>
      </c>
      <c r="C25" s="166" t="str">
        <f>K!K34</f>
        <v>Twentyeth Emp</v>
      </c>
      <c r="D25" s="166" t="str">
        <f>K!O34</f>
        <v>Office Subordinate</v>
      </c>
      <c r="E25" s="165" t="str">
        <f>K!AC34</f>
        <v>11530-33200</v>
      </c>
      <c r="F25" s="165">
        <f>K!AD34</f>
        <v>13270</v>
      </c>
      <c r="G25" s="165">
        <f>K!AM34</f>
        <v>20409</v>
      </c>
      <c r="H25" s="165">
        <f>K!BA34</f>
      </c>
      <c r="I25" s="165">
        <f t="shared" si="0"/>
      </c>
      <c r="J25" s="165"/>
      <c r="M25" s="147">
        <v>20</v>
      </c>
    </row>
    <row r="26" spans="1:13" s="40" customFormat="1" ht="20.25" customHeight="1">
      <c r="A26" s="492" t="s">
        <v>459</v>
      </c>
      <c r="B26" s="493"/>
      <c r="C26" s="494"/>
      <c r="D26" s="167"/>
      <c r="E26" s="167"/>
      <c r="F26" s="167"/>
      <c r="G26" s="168"/>
      <c r="H26" s="168">
        <f>SUM(H6:H25)</f>
        <v>550</v>
      </c>
      <c r="I26" s="168">
        <f>SUM(I6:I25)</f>
        <v>550</v>
      </c>
      <c r="J26" s="168"/>
      <c r="M26" s="148"/>
    </row>
    <row r="27" spans="4:9" ht="12.75">
      <c r="D27" s="169"/>
      <c r="E27" s="169"/>
      <c r="F27" s="169"/>
      <c r="G27" s="169"/>
      <c r="H27" s="169"/>
      <c r="I27" s="169"/>
    </row>
    <row r="28" spans="2:5" ht="12.75">
      <c r="B28" s="484" t="str">
        <f>CONCATENATE("Rs. ",I26," /-")</f>
        <v>Rs. 550 /-</v>
      </c>
      <c r="C28" s="484"/>
      <c r="D28" s="170"/>
      <c r="E28" s="170"/>
    </row>
    <row r="29" spans="2:5" ht="16.5" customHeight="1">
      <c r="B29" s="484" t="str">
        <f>'R (2)'!B100</f>
        <v>(Rupees    Five Hundred  and  Fifty Only) </v>
      </c>
      <c r="C29" s="484"/>
      <c r="D29" s="484"/>
      <c r="E29" s="484"/>
    </row>
    <row r="30" ht="12.75">
      <c r="I30" s="160" t="s">
        <v>607</v>
      </c>
    </row>
    <row r="31" ht="12.75">
      <c r="J31" s="161"/>
    </row>
    <row r="32" ht="12.75">
      <c r="J32" s="161"/>
    </row>
  </sheetData>
  <sheetProtection password="F888" sheet="1"/>
  <mergeCells count="7">
    <mergeCell ref="B29:E29"/>
    <mergeCell ref="L1:L5"/>
    <mergeCell ref="A1:J1"/>
    <mergeCell ref="A3:C3"/>
    <mergeCell ref="E3:J3"/>
    <mergeCell ref="A26:C26"/>
    <mergeCell ref="B28:C28"/>
  </mergeCells>
  <hyperlinks>
    <hyperlink ref="L1:L5" location="REPORTS!A1" display="BACK TO REPORTS"/>
  </hyperlinks>
  <printOptions horizontalCentered="1"/>
  <pageMargins left="0.5" right="0.5" top="0.5" bottom="0.5" header="0.5" footer="0.5"/>
  <pageSetup horizontalDpi="120" verticalDpi="120" orientation="landscape" paperSize="9" scale="96" r:id="rId1"/>
</worksheet>
</file>

<file path=xl/worksheets/sheet16.xml><?xml version="1.0" encoding="utf-8"?>
<worksheet xmlns="http://schemas.openxmlformats.org/spreadsheetml/2006/main" xmlns:r="http://schemas.openxmlformats.org/officeDocument/2006/relationships">
  <dimension ref="A1:P39"/>
  <sheetViews>
    <sheetView view="pageBreakPreview" zoomScale="91" zoomScaleNormal="60" zoomScaleSheetLayoutView="91" zoomScalePageLayoutView="0" workbookViewId="0" topLeftCell="A10">
      <selection activeCell="G21" sqref="G21:H21"/>
    </sheetView>
  </sheetViews>
  <sheetFormatPr defaultColWidth="9.140625" defaultRowHeight="12.75"/>
  <cols>
    <col min="1" max="1" width="1.8515625" style="42" customWidth="1"/>
    <col min="2" max="2" width="6.8515625" style="42" customWidth="1"/>
    <col min="3" max="3" width="9.00390625" style="42" customWidth="1"/>
    <col min="4" max="4" width="10.140625" style="42" customWidth="1"/>
    <col min="5" max="5" width="10.00390625" style="42" customWidth="1"/>
    <col min="6" max="6" width="6.8515625" style="42" customWidth="1"/>
    <col min="7" max="7" width="9.28125" style="42" customWidth="1"/>
    <col min="8" max="8" width="8.57421875" style="42" customWidth="1"/>
    <col min="9" max="9" width="8.421875" style="42" customWidth="1"/>
    <col min="10" max="10" width="13.28125" style="42" customWidth="1"/>
    <col min="11" max="11" width="1.8515625" style="42" customWidth="1"/>
    <col min="12" max="12" width="20.00390625" style="42" hidden="1" customWidth="1"/>
    <col min="13" max="13" width="0" style="42" hidden="1" customWidth="1"/>
    <col min="14" max="14" width="16.140625" style="42" customWidth="1"/>
    <col min="15" max="16" width="12.28125" style="42" hidden="1" customWidth="1"/>
    <col min="17" max="16384" width="9.140625" style="42" customWidth="1"/>
  </cols>
  <sheetData>
    <row r="1" spans="1:11" ht="5.25" customHeight="1" thickBot="1">
      <c r="A1" s="56"/>
      <c r="B1" s="57"/>
      <c r="C1" s="57"/>
      <c r="D1" s="57"/>
      <c r="E1" s="57"/>
      <c r="F1" s="57"/>
      <c r="G1" s="57"/>
      <c r="H1" s="57"/>
      <c r="I1" s="57"/>
      <c r="J1" s="57"/>
      <c r="K1" s="58"/>
    </row>
    <row r="2" spans="1:14" ht="20.25" customHeight="1" thickBot="1">
      <c r="A2" s="59"/>
      <c r="B2" s="47"/>
      <c r="C2" s="47"/>
      <c r="D2" s="47"/>
      <c r="E2" s="47"/>
      <c r="F2" s="47"/>
      <c r="G2" s="47"/>
      <c r="H2" s="47"/>
      <c r="I2" s="74" t="s">
        <v>510</v>
      </c>
      <c r="J2" s="75" t="s">
        <v>572</v>
      </c>
      <c r="K2" s="64"/>
      <c r="N2" s="510" t="s">
        <v>565</v>
      </c>
    </row>
    <row r="3" spans="1:14" ht="15" customHeight="1">
      <c r="A3" s="59"/>
      <c r="B3" s="511" t="s">
        <v>89</v>
      </c>
      <c r="C3" s="511"/>
      <c r="D3" s="511"/>
      <c r="E3" s="511"/>
      <c r="F3" s="511"/>
      <c r="G3" s="511"/>
      <c r="H3" s="511"/>
      <c r="I3" s="511"/>
      <c r="J3" s="511"/>
      <c r="K3" s="60"/>
      <c r="L3" s="512"/>
      <c r="M3" s="41"/>
      <c r="N3" s="510"/>
    </row>
    <row r="4" spans="1:14" ht="14.25" customHeight="1">
      <c r="A4" s="59"/>
      <c r="B4" s="513" t="s">
        <v>482</v>
      </c>
      <c r="C4" s="513"/>
      <c r="D4" s="513"/>
      <c r="E4" s="513"/>
      <c r="F4" s="513"/>
      <c r="G4" s="513"/>
      <c r="H4" s="513"/>
      <c r="I4" s="513"/>
      <c r="J4" s="513"/>
      <c r="K4" s="61"/>
      <c r="L4" s="512"/>
      <c r="M4" s="41"/>
      <c r="N4" s="510"/>
    </row>
    <row r="5" spans="1:14" ht="15" customHeight="1">
      <c r="A5" s="59"/>
      <c r="B5" s="47"/>
      <c r="C5" s="51"/>
      <c r="D5" s="51"/>
      <c r="E5" s="492" t="s">
        <v>90</v>
      </c>
      <c r="F5" s="493"/>
      <c r="G5" s="494"/>
      <c r="H5" s="51"/>
      <c r="I5" s="51"/>
      <c r="J5" s="51"/>
      <c r="K5" s="62"/>
      <c r="L5" s="512"/>
      <c r="M5" s="41"/>
      <c r="N5" s="510"/>
    </row>
    <row r="6" spans="1:14" ht="5.25" customHeight="1">
      <c r="A6" s="59"/>
      <c r="B6" s="50"/>
      <c r="C6" s="50"/>
      <c r="D6" s="50"/>
      <c r="E6" s="50"/>
      <c r="F6" s="50"/>
      <c r="G6" s="50"/>
      <c r="H6" s="50"/>
      <c r="I6" s="50"/>
      <c r="J6" s="50"/>
      <c r="K6" s="61"/>
      <c r="L6" s="43"/>
      <c r="M6" s="41"/>
      <c r="N6" s="510"/>
    </row>
    <row r="7" spans="1:14" ht="14.25" customHeight="1">
      <c r="A7" s="59"/>
      <c r="B7" s="47"/>
      <c r="C7" s="47"/>
      <c r="D7" s="47"/>
      <c r="E7" s="47"/>
      <c r="F7" s="47"/>
      <c r="G7" s="514" t="s">
        <v>91</v>
      </c>
      <c r="H7" s="514"/>
      <c r="I7" s="514"/>
      <c r="J7" s="514"/>
      <c r="K7" s="61"/>
      <c r="L7" s="41"/>
      <c r="M7" s="41"/>
      <c r="N7" s="510"/>
    </row>
    <row r="8" spans="1:13" ht="14.25" customHeight="1">
      <c r="A8" s="59"/>
      <c r="B8" s="507" t="s">
        <v>483</v>
      </c>
      <c r="C8" s="507"/>
      <c r="D8" s="508" t="s">
        <v>484</v>
      </c>
      <c r="E8" s="509"/>
      <c r="F8" s="45"/>
      <c r="G8" s="44" t="s">
        <v>35</v>
      </c>
      <c r="H8" s="503"/>
      <c r="I8" s="503"/>
      <c r="J8" s="503"/>
      <c r="K8" s="63"/>
      <c r="L8" s="46"/>
      <c r="M8" s="46"/>
    </row>
    <row r="9" spans="1:13" ht="14.25" customHeight="1">
      <c r="A9" s="59"/>
      <c r="B9" s="507" t="s">
        <v>485</v>
      </c>
      <c r="C9" s="507"/>
      <c r="D9" s="507" t="s">
        <v>486</v>
      </c>
      <c r="E9" s="507"/>
      <c r="F9" s="45"/>
      <c r="G9" s="507" t="s">
        <v>92</v>
      </c>
      <c r="H9" s="503"/>
      <c r="I9" s="503"/>
      <c r="J9" s="503"/>
      <c r="K9" s="63"/>
      <c r="L9" s="46"/>
      <c r="M9" s="46"/>
    </row>
    <row r="10" spans="1:13" ht="14.25" customHeight="1">
      <c r="A10" s="59"/>
      <c r="B10" s="507" t="s">
        <v>146</v>
      </c>
      <c r="C10" s="507"/>
      <c r="D10" s="507">
        <f>K!Q6</f>
        <v>2562457896</v>
      </c>
      <c r="E10" s="507"/>
      <c r="F10" s="45"/>
      <c r="G10" s="507"/>
      <c r="H10" s="503"/>
      <c r="I10" s="503"/>
      <c r="J10" s="503"/>
      <c r="K10" s="63"/>
      <c r="L10" s="46"/>
      <c r="M10" s="46"/>
    </row>
    <row r="11" spans="1:13" ht="9.75" customHeight="1">
      <c r="A11" s="59"/>
      <c r="B11" s="47"/>
      <c r="C11" s="47"/>
      <c r="D11" s="47"/>
      <c r="E11" s="47"/>
      <c r="F11" s="47"/>
      <c r="G11" s="47"/>
      <c r="H11" s="47"/>
      <c r="I11" s="47"/>
      <c r="J11" s="45"/>
      <c r="K11" s="64"/>
      <c r="L11" s="46"/>
      <c r="M11" s="46"/>
    </row>
    <row r="12" spans="1:13" ht="27.75" customHeight="1">
      <c r="A12" s="59"/>
      <c r="B12" s="507" t="s">
        <v>493</v>
      </c>
      <c r="C12" s="507"/>
      <c r="D12" s="508" t="str">
        <f>K!Q2</f>
        <v>Deputy Inspector of Schools</v>
      </c>
      <c r="E12" s="509"/>
      <c r="F12" s="503" t="s">
        <v>49</v>
      </c>
      <c r="G12" s="503"/>
      <c r="H12" s="507" t="str">
        <f>K!S3</f>
        <v>Deputy Inspector of Schools, Saidabad-I Mandal</v>
      </c>
      <c r="I12" s="507"/>
      <c r="J12" s="507"/>
      <c r="K12" s="65"/>
      <c r="L12" s="46"/>
      <c r="M12" s="46"/>
    </row>
    <row r="13" spans="1:13" ht="15.75" customHeight="1">
      <c r="A13" s="59"/>
      <c r="B13" s="507" t="s">
        <v>93</v>
      </c>
      <c r="C13" s="507"/>
      <c r="D13" s="508">
        <v>916</v>
      </c>
      <c r="E13" s="509"/>
      <c r="F13" s="503" t="s">
        <v>20</v>
      </c>
      <c r="G13" s="503"/>
      <c r="H13" s="507" t="s">
        <v>487</v>
      </c>
      <c r="I13" s="507"/>
      <c r="J13" s="507"/>
      <c r="K13" s="65"/>
      <c r="L13" s="46"/>
      <c r="M13" s="46"/>
    </row>
    <row r="14" spans="1:13" ht="6.75" customHeight="1">
      <c r="A14" s="59"/>
      <c r="B14" s="47"/>
      <c r="C14" s="47"/>
      <c r="D14" s="47"/>
      <c r="E14" s="47"/>
      <c r="F14" s="47"/>
      <c r="G14" s="47"/>
      <c r="H14" s="47"/>
      <c r="I14" s="47"/>
      <c r="J14" s="47"/>
      <c r="K14" s="64"/>
      <c r="L14" s="46"/>
      <c r="M14" s="46"/>
    </row>
    <row r="15" spans="1:13" ht="13.5" customHeight="1">
      <c r="A15" s="59"/>
      <c r="B15" s="504" t="s">
        <v>94</v>
      </c>
      <c r="C15" s="505"/>
      <c r="D15" s="506"/>
      <c r="E15" s="47"/>
      <c r="F15" s="47"/>
      <c r="G15" s="47"/>
      <c r="H15" s="47"/>
      <c r="I15" s="47"/>
      <c r="J15" s="47"/>
      <c r="K15" s="64"/>
      <c r="L15" s="46"/>
      <c r="M15" s="46"/>
    </row>
    <row r="16" spans="1:16" ht="11.25" customHeight="1">
      <c r="A16" s="59"/>
      <c r="B16" s="47"/>
      <c r="C16" s="47"/>
      <c r="D16" s="47"/>
      <c r="E16" s="47"/>
      <c r="F16" s="47"/>
      <c r="G16" s="47"/>
      <c r="H16" s="47"/>
      <c r="I16" s="47"/>
      <c r="J16" s="47"/>
      <c r="K16" s="64"/>
      <c r="L16" s="46"/>
      <c r="M16" s="46"/>
      <c r="O16" s="157"/>
      <c r="P16" s="157"/>
    </row>
    <row r="17" spans="1:16" ht="12.75" customHeight="1">
      <c r="A17" s="59"/>
      <c r="B17" s="504">
        <v>2202</v>
      </c>
      <c r="C17" s="505"/>
      <c r="D17" s="506"/>
      <c r="E17" s="503" t="str">
        <f>P17</f>
        <v>01</v>
      </c>
      <c r="F17" s="503"/>
      <c r="G17" s="503" t="str">
        <f>P18</f>
        <v>101</v>
      </c>
      <c r="H17" s="503"/>
      <c r="I17" s="503" t="s">
        <v>62</v>
      </c>
      <c r="J17" s="503"/>
      <c r="K17" s="63"/>
      <c r="L17" s="46"/>
      <c r="M17" s="46"/>
      <c r="O17" s="157" t="s">
        <v>488</v>
      </c>
      <c r="P17" s="157" t="str">
        <f>CONCATENATE(2!W17,2!X17)</f>
        <v>01</v>
      </c>
    </row>
    <row r="18" spans="1:16" ht="12.75" customHeight="1">
      <c r="A18" s="59"/>
      <c r="B18" s="504" t="s">
        <v>95</v>
      </c>
      <c r="C18" s="505"/>
      <c r="D18" s="506"/>
      <c r="E18" s="504" t="s">
        <v>96</v>
      </c>
      <c r="F18" s="506"/>
      <c r="G18" s="504" t="s">
        <v>97</v>
      </c>
      <c r="H18" s="506"/>
      <c r="I18" s="504" t="s">
        <v>98</v>
      </c>
      <c r="J18" s="506"/>
      <c r="K18" s="63"/>
      <c r="L18" s="46"/>
      <c r="M18" s="46"/>
      <c r="O18" s="157" t="s">
        <v>489</v>
      </c>
      <c r="P18" s="157" t="str">
        <f>CONCATENATE(2!W19,2!X19,2!Y19)</f>
        <v>101</v>
      </c>
    </row>
    <row r="19" spans="1:16" ht="10.5" customHeight="1">
      <c r="A19" s="59"/>
      <c r="B19" s="46"/>
      <c r="C19" s="46"/>
      <c r="D19" s="46"/>
      <c r="E19" s="46"/>
      <c r="F19" s="46"/>
      <c r="G19" s="46"/>
      <c r="H19" s="46"/>
      <c r="I19" s="46"/>
      <c r="J19" s="46"/>
      <c r="K19" s="63"/>
      <c r="L19" s="46"/>
      <c r="M19" s="46"/>
      <c r="O19" s="157"/>
      <c r="P19" s="157"/>
    </row>
    <row r="20" spans="1:13" ht="12.75" customHeight="1">
      <c r="A20" s="59"/>
      <c r="B20" s="503" t="s">
        <v>99</v>
      </c>
      <c r="C20" s="503"/>
      <c r="D20" s="503"/>
      <c r="E20" s="503" t="s">
        <v>100</v>
      </c>
      <c r="F20" s="503"/>
      <c r="G20" s="503" t="s">
        <v>62</v>
      </c>
      <c r="H20" s="503"/>
      <c r="I20" s="503" t="s">
        <v>62</v>
      </c>
      <c r="J20" s="503"/>
      <c r="K20" s="63"/>
      <c r="L20" s="46"/>
      <c r="M20" s="46"/>
    </row>
    <row r="21" spans="1:13" ht="12.75" customHeight="1">
      <c r="A21" s="59"/>
      <c r="B21" s="503" t="s">
        <v>101</v>
      </c>
      <c r="C21" s="503"/>
      <c r="D21" s="503"/>
      <c r="E21" s="503" t="s">
        <v>102</v>
      </c>
      <c r="F21" s="503"/>
      <c r="G21" s="503" t="s">
        <v>103</v>
      </c>
      <c r="H21" s="503"/>
      <c r="I21" s="503"/>
      <c r="J21" s="503"/>
      <c r="K21" s="63"/>
      <c r="L21" s="46"/>
      <c r="M21" s="46"/>
    </row>
    <row r="22" spans="1:13" ht="10.5" customHeight="1">
      <c r="A22" s="59"/>
      <c r="B22" s="47"/>
      <c r="C22" s="47"/>
      <c r="D22" s="47"/>
      <c r="E22" s="47"/>
      <c r="F22" s="47"/>
      <c r="G22" s="47"/>
      <c r="H22" s="47"/>
      <c r="I22" s="47"/>
      <c r="J22" s="47"/>
      <c r="K22" s="64"/>
      <c r="L22" s="46"/>
      <c r="M22" s="46"/>
    </row>
    <row r="23" spans="1:13" ht="14.25" customHeight="1">
      <c r="A23" s="59"/>
      <c r="B23" s="500" t="s">
        <v>104</v>
      </c>
      <c r="C23" s="500"/>
      <c r="D23" s="503" t="s">
        <v>67</v>
      </c>
      <c r="E23" s="501" t="s">
        <v>105</v>
      </c>
      <c r="F23" s="502"/>
      <c r="G23" s="503" t="s">
        <v>69</v>
      </c>
      <c r="H23" s="47"/>
      <c r="I23" s="495" t="s">
        <v>106</v>
      </c>
      <c r="J23" s="495"/>
      <c r="K23" s="63"/>
      <c r="L23" s="46"/>
      <c r="M23" s="46"/>
    </row>
    <row r="24" spans="1:13" ht="14.25" customHeight="1">
      <c r="A24" s="59"/>
      <c r="B24" s="500" t="s">
        <v>107</v>
      </c>
      <c r="C24" s="500"/>
      <c r="D24" s="503"/>
      <c r="E24" s="501" t="s">
        <v>108</v>
      </c>
      <c r="F24" s="502"/>
      <c r="G24" s="503"/>
      <c r="H24" s="47"/>
      <c r="I24" s="495">
        <v>2202</v>
      </c>
      <c r="J24" s="495"/>
      <c r="K24" s="63"/>
      <c r="L24" s="47"/>
      <c r="M24" s="47"/>
    </row>
    <row r="25" spans="1:13" ht="13.5" customHeight="1">
      <c r="A25" s="59"/>
      <c r="B25" s="47"/>
      <c r="C25" s="47"/>
      <c r="D25" s="47"/>
      <c r="E25" s="47"/>
      <c r="F25" s="47"/>
      <c r="G25" s="47"/>
      <c r="H25" s="47"/>
      <c r="I25" s="495" t="s">
        <v>109</v>
      </c>
      <c r="J25" s="495"/>
      <c r="K25" s="63"/>
      <c r="L25" s="47"/>
      <c r="M25" s="47"/>
    </row>
    <row r="26" spans="1:13" ht="6" customHeight="1">
      <c r="A26" s="59"/>
      <c r="B26" s="47"/>
      <c r="C26" s="47"/>
      <c r="D26" s="47"/>
      <c r="E26" s="47"/>
      <c r="F26" s="47"/>
      <c r="G26" s="47"/>
      <c r="H26" s="47"/>
      <c r="I26" s="47"/>
      <c r="J26" s="47"/>
      <c r="K26" s="64"/>
      <c r="L26" s="47"/>
      <c r="M26" s="47"/>
    </row>
    <row r="27" spans="1:13" ht="13.5" customHeight="1">
      <c r="A27" s="59"/>
      <c r="B27" s="496" t="s">
        <v>490</v>
      </c>
      <c r="C27" s="496"/>
      <c r="D27" s="52" t="str">
        <f>CONCATENATE(2!AB36," /-")</f>
        <v>247881 /-</v>
      </c>
      <c r="E27" s="497" t="s">
        <v>491</v>
      </c>
      <c r="F27" s="497"/>
      <c r="G27" s="54" t="str">
        <f>CONCATENATE(2!AB37," /-")</f>
        <v>13725 /-</v>
      </c>
      <c r="H27" s="53"/>
      <c r="I27" s="52" t="s">
        <v>508</v>
      </c>
      <c r="J27" s="52" t="str">
        <f>CONCATENATE(2!Y39," /- ")</f>
        <v>234156 /- </v>
      </c>
      <c r="K27" s="66"/>
      <c r="L27" s="47"/>
      <c r="M27" s="47"/>
    </row>
    <row r="28" spans="1:13" s="48" customFormat="1" ht="6" customHeight="1">
      <c r="A28" s="67"/>
      <c r="B28" s="52"/>
      <c r="C28" s="55"/>
      <c r="D28" s="55"/>
      <c r="E28" s="53"/>
      <c r="F28" s="53"/>
      <c r="G28" s="49"/>
      <c r="H28" s="53"/>
      <c r="I28" s="55"/>
      <c r="J28" s="55"/>
      <c r="K28" s="68"/>
      <c r="L28" s="49"/>
      <c r="M28" s="49"/>
    </row>
    <row r="29" spans="1:13" ht="17.25" customHeight="1">
      <c r="A29" s="59"/>
      <c r="B29" s="498" t="str">
        <f>2!T40</f>
        <v>(Rupees Two Lakhs  Thirty Four Thousand  One Hundred  and  Fifty Six Only) </v>
      </c>
      <c r="C29" s="498"/>
      <c r="D29" s="498"/>
      <c r="E29" s="498"/>
      <c r="F29" s="498"/>
      <c r="G29" s="498"/>
      <c r="H29" s="498"/>
      <c r="I29" s="498"/>
      <c r="J29" s="498"/>
      <c r="K29" s="69"/>
      <c r="L29" s="47"/>
      <c r="M29" s="47"/>
    </row>
    <row r="30" spans="1:11" ht="13.5" customHeight="1">
      <c r="A30" s="59"/>
      <c r="B30" s="495" t="s">
        <v>492</v>
      </c>
      <c r="C30" s="495"/>
      <c r="D30" s="495"/>
      <c r="E30" s="495"/>
      <c r="F30" s="47"/>
      <c r="G30" s="47"/>
      <c r="H30" s="47"/>
      <c r="I30" s="47"/>
      <c r="J30" s="47"/>
      <c r="K30" s="64"/>
    </row>
    <row r="31" spans="1:11" ht="9" customHeight="1">
      <c r="A31" s="59"/>
      <c r="B31" s="47"/>
      <c r="C31" s="47"/>
      <c r="D31" s="47"/>
      <c r="E31" s="47"/>
      <c r="F31" s="47"/>
      <c r="G31" s="47"/>
      <c r="H31" s="47"/>
      <c r="I31" s="47"/>
      <c r="J31" s="47"/>
      <c r="K31" s="64"/>
    </row>
    <row r="32" spans="1:11" ht="15.75" customHeight="1">
      <c r="A32" s="59"/>
      <c r="B32" s="499" t="s">
        <v>111</v>
      </c>
      <c r="C32" s="499"/>
      <c r="D32" s="499"/>
      <c r="E32" s="47">
        <v>1</v>
      </c>
      <c r="F32" s="499"/>
      <c r="G32" s="499"/>
      <c r="H32" s="495" t="s">
        <v>112</v>
      </c>
      <c r="I32" s="495"/>
      <c r="J32" s="47"/>
      <c r="K32" s="64"/>
    </row>
    <row r="33" spans="1:11" ht="16.5" customHeight="1">
      <c r="A33" s="59"/>
      <c r="B33" s="47"/>
      <c r="C33" s="47"/>
      <c r="D33" s="47"/>
      <c r="E33" s="47">
        <v>2</v>
      </c>
      <c r="F33" s="47"/>
      <c r="G33" s="47"/>
      <c r="H33" s="47"/>
      <c r="I33" s="47"/>
      <c r="J33" s="47"/>
      <c r="K33" s="64"/>
    </row>
    <row r="34" spans="1:11" ht="7.5" customHeight="1">
      <c r="A34" s="59"/>
      <c r="B34" s="47"/>
      <c r="C34" s="47"/>
      <c r="D34" s="47"/>
      <c r="E34" s="47"/>
      <c r="F34" s="47"/>
      <c r="G34" s="47"/>
      <c r="H34" s="47"/>
      <c r="I34" s="47"/>
      <c r="J34" s="47"/>
      <c r="K34" s="64"/>
    </row>
    <row r="35" spans="1:11" ht="17.25" customHeight="1">
      <c r="A35" s="59"/>
      <c r="B35" s="499" t="s">
        <v>509</v>
      </c>
      <c r="C35" s="499"/>
      <c r="D35" s="499"/>
      <c r="E35" s="47"/>
      <c r="F35" s="499" t="s">
        <v>113</v>
      </c>
      <c r="G35" s="499"/>
      <c r="H35" s="499"/>
      <c r="I35" s="47"/>
      <c r="J35" s="47"/>
      <c r="K35" s="64"/>
    </row>
    <row r="36" spans="1:11" ht="20.25" customHeight="1">
      <c r="A36" s="59"/>
      <c r="B36" s="47"/>
      <c r="C36" s="47"/>
      <c r="D36" s="47"/>
      <c r="E36" s="495" t="s">
        <v>114</v>
      </c>
      <c r="F36" s="495"/>
      <c r="G36" s="495"/>
      <c r="H36" s="495" t="s">
        <v>115</v>
      </c>
      <c r="I36" s="495"/>
      <c r="J36" s="495"/>
      <c r="K36" s="63"/>
    </row>
    <row r="37" spans="1:11" ht="27" customHeight="1">
      <c r="A37" s="59"/>
      <c r="B37" s="47"/>
      <c r="C37" s="47"/>
      <c r="D37" s="47"/>
      <c r="E37" s="47"/>
      <c r="F37" s="47"/>
      <c r="G37" s="47"/>
      <c r="H37" s="47"/>
      <c r="I37" s="47"/>
      <c r="J37" s="47"/>
      <c r="K37" s="64"/>
    </row>
    <row r="38" spans="1:11" ht="33" customHeight="1">
      <c r="A38" s="59"/>
      <c r="B38" s="47"/>
      <c r="C38" s="46"/>
      <c r="D38" s="47"/>
      <c r="E38" s="47"/>
      <c r="F38" s="47"/>
      <c r="G38" s="47"/>
      <c r="H38" s="47"/>
      <c r="I38" s="47"/>
      <c r="J38" s="47"/>
      <c r="K38" s="64"/>
    </row>
    <row r="39" spans="1:11" ht="6.75" customHeight="1" thickBot="1">
      <c r="A39" s="70"/>
      <c r="B39" s="71"/>
      <c r="C39" s="72"/>
      <c r="D39" s="71"/>
      <c r="E39" s="71"/>
      <c r="F39" s="71"/>
      <c r="G39" s="71"/>
      <c r="H39" s="71"/>
      <c r="I39" s="71"/>
      <c r="J39" s="71"/>
      <c r="K39" s="73"/>
    </row>
  </sheetData>
  <sheetProtection password="F888" sheet="1"/>
  <mergeCells count="60">
    <mergeCell ref="N2:N7"/>
    <mergeCell ref="B3:J3"/>
    <mergeCell ref="L3:L5"/>
    <mergeCell ref="B4:J4"/>
    <mergeCell ref="E5:G5"/>
    <mergeCell ref="G7:J7"/>
    <mergeCell ref="B8:C8"/>
    <mergeCell ref="D8:E8"/>
    <mergeCell ref="H8:J8"/>
    <mergeCell ref="B9:C9"/>
    <mergeCell ref="D9:E9"/>
    <mergeCell ref="G9:G10"/>
    <mergeCell ref="H9:J10"/>
    <mergeCell ref="B10:C10"/>
    <mergeCell ref="D10:E10"/>
    <mergeCell ref="B13:C13"/>
    <mergeCell ref="D13:E13"/>
    <mergeCell ref="F13:G13"/>
    <mergeCell ref="H13:J13"/>
    <mergeCell ref="B12:C12"/>
    <mergeCell ref="D12:E12"/>
    <mergeCell ref="F12:G12"/>
    <mergeCell ref="H12:J12"/>
    <mergeCell ref="I17:J17"/>
    <mergeCell ref="B18:D18"/>
    <mergeCell ref="E18:F18"/>
    <mergeCell ref="G18:H18"/>
    <mergeCell ref="I18:J18"/>
    <mergeCell ref="B15:D15"/>
    <mergeCell ref="B17:D17"/>
    <mergeCell ref="E17:F17"/>
    <mergeCell ref="G17:H17"/>
    <mergeCell ref="B21:D21"/>
    <mergeCell ref="E21:F21"/>
    <mergeCell ref="G21:H21"/>
    <mergeCell ref="I21:J21"/>
    <mergeCell ref="B20:D20"/>
    <mergeCell ref="E20:F20"/>
    <mergeCell ref="G20:H20"/>
    <mergeCell ref="I20:J20"/>
    <mergeCell ref="I23:J23"/>
    <mergeCell ref="B24:C24"/>
    <mergeCell ref="E24:F24"/>
    <mergeCell ref="I24:J24"/>
    <mergeCell ref="B23:C23"/>
    <mergeCell ref="D23:D24"/>
    <mergeCell ref="E23:F23"/>
    <mergeCell ref="G23:G24"/>
    <mergeCell ref="E36:G36"/>
    <mergeCell ref="H36:J36"/>
    <mergeCell ref="B30:E30"/>
    <mergeCell ref="F35:H35"/>
    <mergeCell ref="B35:D35"/>
    <mergeCell ref="B32:D32"/>
    <mergeCell ref="F32:G32"/>
    <mergeCell ref="H32:I32"/>
    <mergeCell ref="I25:J25"/>
    <mergeCell ref="B27:C27"/>
    <mergeCell ref="E27:F27"/>
    <mergeCell ref="B29:J29"/>
  </mergeCells>
  <hyperlinks>
    <hyperlink ref="N2:N7" location="REPORTS!A1" display="BACK TO REPORTS"/>
  </hyperlinks>
  <printOptions/>
  <pageMargins left="0.75" right="0.75" top="0.5" bottom="0.5" header="0.5" footer="0.96"/>
  <pageSetup horizontalDpi="120" verticalDpi="120" orientation="landscape" paperSize="9" scale="95" r:id="rId2"/>
  <drawing r:id="rId1"/>
</worksheet>
</file>

<file path=xl/worksheets/sheet17.xml><?xml version="1.0" encoding="utf-8"?>
<worksheet xmlns="http://schemas.openxmlformats.org/spreadsheetml/2006/main" xmlns:r="http://schemas.openxmlformats.org/officeDocument/2006/relationships">
  <dimension ref="A1:U23"/>
  <sheetViews>
    <sheetView view="pageBreakPreview" zoomScaleSheetLayoutView="100" zoomScalePageLayoutView="0" workbookViewId="0" topLeftCell="A1">
      <selection activeCell="E4" sqref="E4"/>
    </sheetView>
  </sheetViews>
  <sheetFormatPr defaultColWidth="9.140625" defaultRowHeight="12.75"/>
  <cols>
    <col min="1" max="1" width="4.8515625" style="55" customWidth="1"/>
    <col min="2" max="2" width="10.00390625" style="55" customWidth="1"/>
    <col min="3" max="3" width="17.57421875" style="49" customWidth="1"/>
    <col min="4" max="4" width="16.421875" style="49" customWidth="1"/>
    <col min="5" max="8" width="11.421875" style="55" customWidth="1"/>
    <col min="9" max="9" width="8.8515625" style="55" customWidth="1"/>
    <col min="10" max="10" width="10.8515625" style="55" customWidth="1"/>
    <col min="11" max="13" width="11.140625" style="55" customWidth="1"/>
    <col min="14" max="14" width="14.8515625" style="55" customWidth="1"/>
    <col min="15" max="17" width="0" style="49" hidden="1" customWidth="1"/>
    <col min="18" max="18" width="13.00390625" style="49" hidden="1" customWidth="1"/>
    <col min="19" max="19" width="3.28125" style="152" hidden="1" customWidth="1"/>
    <col min="20" max="20" width="16.421875" style="49" customWidth="1"/>
    <col min="21" max="16384" width="9.140625" style="49" customWidth="1"/>
  </cols>
  <sheetData>
    <row r="1" spans="1:21" ht="20.25" customHeight="1">
      <c r="A1" s="517" t="str">
        <f>CONCATENATE("CIVIL LIST OF EMPLOYEES WORKING AT ",UPPER(K!Q3))</f>
        <v>CIVIL LIST OF EMPLOYEES WORKING AT GHS KUNTA ROAD</v>
      </c>
      <c r="B1" s="517"/>
      <c r="C1" s="517"/>
      <c r="D1" s="517"/>
      <c r="E1" s="517"/>
      <c r="F1" s="517"/>
      <c r="G1" s="517"/>
      <c r="H1" s="517"/>
      <c r="I1" s="517"/>
      <c r="J1" s="517"/>
      <c r="K1" s="517"/>
      <c r="L1" s="517"/>
      <c r="M1" s="517"/>
      <c r="N1" s="517"/>
      <c r="T1" s="515" t="s">
        <v>565</v>
      </c>
      <c r="U1" s="158"/>
    </row>
    <row r="2" spans="1:21" ht="24.75" customHeight="1">
      <c r="A2" s="516" t="s">
        <v>118</v>
      </c>
      <c r="B2" s="516" t="s">
        <v>344</v>
      </c>
      <c r="C2" s="516" t="s">
        <v>470</v>
      </c>
      <c r="D2" s="516" t="s">
        <v>116</v>
      </c>
      <c r="E2" s="516" t="s">
        <v>121</v>
      </c>
      <c r="F2" s="516" t="s">
        <v>122</v>
      </c>
      <c r="G2" s="516" t="s">
        <v>123</v>
      </c>
      <c r="H2" s="516" t="s">
        <v>124</v>
      </c>
      <c r="I2" s="516" t="s">
        <v>125</v>
      </c>
      <c r="J2" s="516"/>
      <c r="K2" s="516" t="s">
        <v>129</v>
      </c>
      <c r="L2" s="516" t="s">
        <v>130</v>
      </c>
      <c r="M2" s="516" t="s">
        <v>131</v>
      </c>
      <c r="N2" s="516" t="s">
        <v>559</v>
      </c>
      <c r="T2" s="515"/>
      <c r="U2" s="158"/>
    </row>
    <row r="3" spans="1:14" ht="24.75" customHeight="1">
      <c r="A3" s="516"/>
      <c r="B3" s="516"/>
      <c r="C3" s="516"/>
      <c r="D3" s="516"/>
      <c r="E3" s="516"/>
      <c r="F3" s="516"/>
      <c r="G3" s="516"/>
      <c r="H3" s="516"/>
      <c r="I3" s="153" t="s">
        <v>126</v>
      </c>
      <c r="J3" s="153" t="s">
        <v>127</v>
      </c>
      <c r="K3" s="516"/>
      <c r="L3" s="516"/>
      <c r="M3" s="516"/>
      <c r="N3" s="516"/>
    </row>
    <row r="4" spans="1:19" ht="22.5" customHeight="1">
      <c r="A4" s="154">
        <f>IF(C4="","",S4)</f>
        <v>1</v>
      </c>
      <c r="B4" s="154">
        <f>K!W15</f>
        <v>2323571</v>
      </c>
      <c r="C4" s="155" t="str">
        <f>K!K15</f>
        <v>Ranga Devanandam</v>
      </c>
      <c r="D4" s="155" t="str">
        <f>K!O15</f>
        <v>Senior Assistant</v>
      </c>
      <c r="E4" s="154" t="str">
        <f>K!P15</f>
        <v>14-05-1970</v>
      </c>
      <c r="F4" s="154" t="str">
        <f>K!Q15</f>
        <v>11-11-1996</v>
      </c>
      <c r="G4" s="154" t="str">
        <f>K!R15</f>
        <v>11-11-1996</v>
      </c>
      <c r="H4" s="154" t="str">
        <f>K!S15</f>
        <v>12-05-2005</v>
      </c>
      <c r="I4" s="154" t="str">
        <f>K!T15</f>
        <v>B.A.</v>
      </c>
      <c r="J4" s="154" t="str">
        <f>K!U15</f>
        <v>B.Ed.</v>
      </c>
      <c r="K4" s="154" t="str">
        <f>K!X15</f>
        <v>45216/Edn</v>
      </c>
      <c r="L4" s="154">
        <f>K!Y15</f>
        <v>12345678</v>
      </c>
      <c r="M4" s="154" t="str">
        <f>K!Z15</f>
        <v>KSR1101</v>
      </c>
      <c r="N4" s="154">
        <f>K!BM15</f>
        <v>9868483818</v>
      </c>
      <c r="S4" s="152">
        <v>1</v>
      </c>
    </row>
    <row r="5" spans="1:19" ht="22.5" customHeight="1">
      <c r="A5" s="154">
        <f aca="true" t="shared" si="0" ref="A5:A23">IF(C5="","",S5)</f>
        <v>2</v>
      </c>
      <c r="B5" s="154">
        <f>K!W16</f>
      </c>
      <c r="C5" s="155" t="str">
        <f>K!K16</f>
        <v>Second Emp</v>
      </c>
      <c r="D5" s="155" t="str">
        <f>K!O16</f>
        <v>School Assistant (Maths)</v>
      </c>
      <c r="E5" s="154">
        <f>K!P16</f>
      </c>
      <c r="F5" s="154">
        <f>K!Q16</f>
      </c>
      <c r="G5" s="154">
        <f>K!R16</f>
      </c>
      <c r="H5" s="154">
        <f>K!S16</f>
      </c>
      <c r="I5" s="154">
        <f>K!T16</f>
      </c>
      <c r="J5" s="154">
        <f>K!U16</f>
      </c>
      <c r="K5" s="154">
        <f>K!X16</f>
      </c>
      <c r="L5" s="154">
        <f>K!Y16</f>
      </c>
      <c r="M5" s="154">
        <f>K!Z16</f>
      </c>
      <c r="N5" s="154">
        <f>K!BM16</f>
      </c>
      <c r="S5" s="152">
        <v>2</v>
      </c>
    </row>
    <row r="6" spans="1:19" ht="22.5" customHeight="1">
      <c r="A6" s="154">
        <f t="shared" si="0"/>
        <v>3</v>
      </c>
      <c r="B6" s="154">
        <f>K!W17</f>
      </c>
      <c r="C6" s="155" t="str">
        <f>K!K17</f>
        <v>Third Emp</v>
      </c>
      <c r="D6" s="155" t="str">
        <f>K!O17</f>
        <v>School Assistant (English)</v>
      </c>
      <c r="E6" s="154">
        <f>K!P17</f>
      </c>
      <c r="F6" s="154">
        <f>K!Q17</f>
      </c>
      <c r="G6" s="154">
        <f>K!R17</f>
      </c>
      <c r="H6" s="154">
        <f>K!S17</f>
      </c>
      <c r="I6" s="154">
        <f>K!T17</f>
      </c>
      <c r="J6" s="154">
        <f>K!U17</f>
      </c>
      <c r="K6" s="154">
        <f>K!X17</f>
      </c>
      <c r="L6" s="154">
        <f>K!Y17</f>
      </c>
      <c r="M6" s="154">
        <f>K!Z17</f>
      </c>
      <c r="N6" s="154">
        <f>K!BM17</f>
      </c>
      <c r="S6" s="152">
        <v>3</v>
      </c>
    </row>
    <row r="7" spans="1:19" ht="22.5" customHeight="1">
      <c r="A7" s="154">
        <f t="shared" si="0"/>
        <v>4</v>
      </c>
      <c r="B7" s="154">
        <f>K!W18</f>
      </c>
      <c r="C7" s="155" t="str">
        <f>K!K18</f>
        <v>Fourth Emp</v>
      </c>
      <c r="D7" s="155" t="str">
        <f>K!O18</f>
        <v>School Assistant (Phy. Sc.)</v>
      </c>
      <c r="E7" s="154">
        <f>K!P18</f>
      </c>
      <c r="F7" s="154">
        <f>K!Q18</f>
      </c>
      <c r="G7" s="154">
        <f>K!R18</f>
      </c>
      <c r="H7" s="154">
        <f>K!S18</f>
      </c>
      <c r="I7" s="154">
        <f>K!T18</f>
      </c>
      <c r="J7" s="154">
        <f>K!U18</f>
      </c>
      <c r="K7" s="154">
        <f>K!X18</f>
      </c>
      <c r="L7" s="154">
        <f>K!Y18</f>
      </c>
      <c r="M7" s="154">
        <f>K!Z18</f>
      </c>
      <c r="N7" s="154">
        <f>K!BM18</f>
      </c>
      <c r="S7" s="152">
        <v>4</v>
      </c>
    </row>
    <row r="8" spans="1:19" ht="22.5" customHeight="1">
      <c r="A8" s="154">
        <f t="shared" si="0"/>
        <v>5</v>
      </c>
      <c r="B8" s="154">
        <f>K!W19</f>
      </c>
      <c r="C8" s="155" t="str">
        <f>K!K19</f>
        <v>Fifth Emp</v>
      </c>
      <c r="D8" s="155" t="str">
        <f>K!O19</f>
        <v>School Assistant (Bio. Sc.)</v>
      </c>
      <c r="E8" s="154">
        <f>K!P19</f>
      </c>
      <c r="F8" s="154">
        <f>K!Q19</f>
      </c>
      <c r="G8" s="154">
        <f>K!R19</f>
      </c>
      <c r="H8" s="154">
        <f>K!S19</f>
      </c>
      <c r="I8" s="154">
        <f>K!T19</f>
      </c>
      <c r="J8" s="154">
        <f>K!U19</f>
      </c>
      <c r="K8" s="154">
        <f>K!X19</f>
      </c>
      <c r="L8" s="154">
        <f>K!Y19</f>
      </c>
      <c r="M8" s="154">
        <f>K!Z19</f>
      </c>
      <c r="N8" s="154">
        <f>K!BM19</f>
      </c>
      <c r="S8" s="152">
        <v>5</v>
      </c>
    </row>
    <row r="9" spans="1:19" ht="22.5" customHeight="1">
      <c r="A9" s="154">
        <f t="shared" si="0"/>
        <v>6</v>
      </c>
      <c r="B9" s="154">
        <f>K!W20</f>
      </c>
      <c r="C9" s="155" t="str">
        <f>K!K20</f>
        <v>Sixth Emp</v>
      </c>
      <c r="D9" s="155" t="str">
        <f>K!O20</f>
        <v>School Assistant (Soc. Stu.)</v>
      </c>
      <c r="E9" s="154">
        <f>K!P20</f>
      </c>
      <c r="F9" s="154">
        <f>K!Q20</f>
      </c>
      <c r="G9" s="154">
        <f>K!R20</f>
      </c>
      <c r="H9" s="154">
        <f>K!S20</f>
      </c>
      <c r="I9" s="154">
        <f>K!T20</f>
      </c>
      <c r="J9" s="154">
        <f>K!U20</f>
      </c>
      <c r="K9" s="154">
        <f>K!X20</f>
      </c>
      <c r="L9" s="154">
        <f>K!Y20</f>
      </c>
      <c r="M9" s="154">
        <f>K!Z20</f>
      </c>
      <c r="N9" s="154">
        <f>K!BM20</f>
      </c>
      <c r="S9" s="152">
        <v>6</v>
      </c>
    </row>
    <row r="10" spans="1:19" ht="22.5" customHeight="1">
      <c r="A10" s="154">
        <f t="shared" si="0"/>
        <v>7</v>
      </c>
      <c r="B10" s="154">
        <f>K!W21</f>
      </c>
      <c r="C10" s="155" t="str">
        <f>K!K21</f>
        <v>Seventh Emp</v>
      </c>
      <c r="D10" s="155" t="str">
        <f>K!O21</f>
        <v>School Assistant (Telugu)</v>
      </c>
      <c r="E10" s="154">
        <f>K!P21</f>
      </c>
      <c r="F10" s="154">
        <f>K!Q21</f>
      </c>
      <c r="G10" s="154">
        <f>K!R21</f>
      </c>
      <c r="H10" s="154">
        <f>K!S21</f>
      </c>
      <c r="I10" s="154">
        <f>K!T21</f>
      </c>
      <c r="J10" s="154">
        <f>K!U21</f>
      </c>
      <c r="K10" s="154">
        <f>K!X21</f>
      </c>
      <c r="L10" s="154">
        <f>K!Y21</f>
      </c>
      <c r="M10" s="154">
        <f>K!Z21</f>
      </c>
      <c r="N10" s="154">
        <f>K!BM21</f>
      </c>
      <c r="S10" s="152">
        <v>7</v>
      </c>
    </row>
    <row r="11" spans="1:19" ht="22.5" customHeight="1">
      <c r="A11" s="154">
        <f t="shared" si="0"/>
        <v>8</v>
      </c>
      <c r="B11" s="154">
        <f>K!W22</f>
      </c>
      <c r="C11" s="155" t="str">
        <f>K!K22</f>
        <v>Eighth Emp</v>
      </c>
      <c r="D11" s="155" t="str">
        <f>K!O22</f>
        <v>School Assistant (Hindi)</v>
      </c>
      <c r="E11" s="154">
        <f>K!P22</f>
      </c>
      <c r="F11" s="154">
        <f>K!Q22</f>
      </c>
      <c r="G11" s="154">
        <f>K!R22</f>
      </c>
      <c r="H11" s="154">
        <f>K!S22</f>
      </c>
      <c r="I11" s="154">
        <f>K!T22</f>
      </c>
      <c r="J11" s="154">
        <f>K!U22</f>
      </c>
      <c r="K11" s="154">
        <f>K!X22</f>
      </c>
      <c r="L11" s="154">
        <f>K!Y22</f>
      </c>
      <c r="M11" s="154">
        <f>K!Z22</f>
      </c>
      <c r="N11" s="154">
        <f>K!BM22</f>
      </c>
      <c r="S11" s="152">
        <v>8</v>
      </c>
    </row>
    <row r="12" spans="1:19" ht="22.5" customHeight="1">
      <c r="A12" s="154">
        <f t="shared" si="0"/>
        <v>9</v>
      </c>
      <c r="B12" s="154">
        <f>K!W23</f>
      </c>
      <c r="C12" s="155" t="str">
        <f>K!K23</f>
        <v>Ninth Emp</v>
      </c>
      <c r="D12" s="155" t="str">
        <f>K!O23</f>
        <v>School Assistant (Urdu)</v>
      </c>
      <c r="E12" s="154">
        <f>K!P23</f>
      </c>
      <c r="F12" s="154">
        <f>K!Q23</f>
      </c>
      <c r="G12" s="154">
        <f>K!R23</f>
      </c>
      <c r="H12" s="154">
        <f>K!S23</f>
      </c>
      <c r="I12" s="154">
        <f>K!T23</f>
      </c>
      <c r="J12" s="154">
        <f>K!U23</f>
      </c>
      <c r="K12" s="154">
        <f>K!X23</f>
      </c>
      <c r="L12" s="154">
        <f>K!Y23</f>
      </c>
      <c r="M12" s="154">
        <f>K!Z23</f>
      </c>
      <c r="N12" s="154">
        <f>K!BM23</f>
      </c>
      <c r="S12" s="152">
        <v>9</v>
      </c>
    </row>
    <row r="13" spans="1:19" ht="22.5" customHeight="1">
      <c r="A13" s="154">
        <f t="shared" si="0"/>
        <v>10</v>
      </c>
      <c r="B13" s="154">
        <f>K!W24</f>
      </c>
      <c r="C13" s="155" t="str">
        <f>K!K24</f>
        <v>Tenth Emp</v>
      </c>
      <c r="D13" s="155" t="str">
        <f>K!O24</f>
        <v>School Assistant (Phy. Edn.)</v>
      </c>
      <c r="E13" s="154">
        <f>K!P24</f>
      </c>
      <c r="F13" s="154">
        <f>K!Q24</f>
      </c>
      <c r="G13" s="154">
        <f>K!R24</f>
      </c>
      <c r="H13" s="154">
        <f>K!S24</f>
      </c>
      <c r="I13" s="154">
        <f>K!T24</f>
      </c>
      <c r="J13" s="154">
        <f>K!U24</f>
      </c>
      <c r="K13" s="154">
        <f>K!X24</f>
      </c>
      <c r="L13" s="154">
        <f>K!Y24</f>
      </c>
      <c r="M13" s="154">
        <f>K!Z24</f>
      </c>
      <c r="N13" s="154">
        <f>K!BM24</f>
      </c>
      <c r="S13" s="152">
        <v>10</v>
      </c>
    </row>
    <row r="14" spans="1:19" ht="22.5" customHeight="1">
      <c r="A14" s="154">
        <f t="shared" si="0"/>
        <v>11</v>
      </c>
      <c r="B14" s="154">
        <f>K!W25</f>
      </c>
      <c r="C14" s="155" t="str">
        <f>K!K25</f>
        <v>Eleventh Emp</v>
      </c>
      <c r="D14" s="155" t="str">
        <f>K!O25</f>
        <v>Language Pandit (Telugu)</v>
      </c>
      <c r="E14" s="154">
        <f>K!P25</f>
      </c>
      <c r="F14" s="154">
        <f>K!Q25</f>
      </c>
      <c r="G14" s="154">
        <f>K!R25</f>
      </c>
      <c r="H14" s="154">
        <f>K!S25</f>
      </c>
      <c r="I14" s="154">
        <f>K!T25</f>
      </c>
      <c r="J14" s="154">
        <f>K!U25</f>
      </c>
      <c r="K14" s="154">
        <f>K!X25</f>
      </c>
      <c r="L14" s="154">
        <f>K!Y25</f>
      </c>
      <c r="M14" s="154">
        <f>K!Z25</f>
      </c>
      <c r="N14" s="154">
        <f>K!BM25</f>
      </c>
      <c r="S14" s="152">
        <v>11</v>
      </c>
    </row>
    <row r="15" spans="1:19" ht="22.5" customHeight="1">
      <c r="A15" s="154">
        <f t="shared" si="0"/>
        <v>12</v>
      </c>
      <c r="B15" s="154">
        <f>K!W26</f>
      </c>
      <c r="C15" s="155" t="str">
        <f>K!K26</f>
        <v>Twelth Emp</v>
      </c>
      <c r="D15" s="155" t="str">
        <f>K!O26</f>
        <v>Language Pandit (Hindi)</v>
      </c>
      <c r="E15" s="154">
        <f>K!P26</f>
      </c>
      <c r="F15" s="154">
        <f>K!Q26</f>
      </c>
      <c r="G15" s="154">
        <f>K!R26</f>
      </c>
      <c r="H15" s="154">
        <f>K!S26</f>
      </c>
      <c r="I15" s="154">
        <f>K!T26</f>
      </c>
      <c r="J15" s="154">
        <f>K!U26</f>
      </c>
      <c r="K15" s="154">
        <f>K!X26</f>
      </c>
      <c r="L15" s="154">
        <f>K!Y26</f>
      </c>
      <c r="M15" s="154">
        <f>K!Z26</f>
      </c>
      <c r="N15" s="154">
        <f>K!BM26</f>
      </c>
      <c r="S15" s="152">
        <v>12</v>
      </c>
    </row>
    <row r="16" spans="1:19" ht="22.5" customHeight="1">
      <c r="A16" s="154">
        <f t="shared" si="0"/>
        <v>13</v>
      </c>
      <c r="B16" s="154">
        <f>K!W27</f>
      </c>
      <c r="C16" s="155" t="str">
        <f>K!K27</f>
        <v>Thirteenth Emp</v>
      </c>
      <c r="D16" s="155" t="str">
        <f>K!O27</f>
        <v>Language Pandit (Urdu)</v>
      </c>
      <c r="E16" s="154">
        <f>K!P27</f>
      </c>
      <c r="F16" s="154">
        <f>K!Q27</f>
      </c>
      <c r="G16" s="154">
        <f>K!R27</f>
      </c>
      <c r="H16" s="154">
        <f>K!S27</f>
      </c>
      <c r="I16" s="154">
        <f>K!T27</f>
      </c>
      <c r="J16" s="154">
        <f>K!U27</f>
      </c>
      <c r="K16" s="154">
        <f>K!X27</f>
      </c>
      <c r="L16" s="154">
        <f>K!Y27</f>
      </c>
      <c r="M16" s="154">
        <f>K!Z27</f>
      </c>
      <c r="N16" s="154">
        <f>K!BM27</f>
      </c>
      <c r="S16" s="152">
        <v>13</v>
      </c>
    </row>
    <row r="17" spans="1:19" ht="22.5" customHeight="1">
      <c r="A17" s="154">
        <f t="shared" si="0"/>
        <v>14</v>
      </c>
      <c r="B17" s="154">
        <f>K!W28</f>
      </c>
      <c r="C17" s="155" t="str">
        <f>K!K28</f>
        <v>Fourteenth Emp</v>
      </c>
      <c r="D17" s="155" t="str">
        <f>K!O28</f>
        <v>Language Pandit (Sanskrit)</v>
      </c>
      <c r="E17" s="154">
        <f>K!P28</f>
      </c>
      <c r="F17" s="154">
        <f>K!Q28</f>
      </c>
      <c r="G17" s="154">
        <f>K!R28</f>
      </c>
      <c r="H17" s="154">
        <f>K!S28</f>
      </c>
      <c r="I17" s="154">
        <f>K!T28</f>
      </c>
      <c r="J17" s="154">
        <f>K!U28</f>
      </c>
      <c r="K17" s="154">
        <f>K!X28</f>
      </c>
      <c r="L17" s="154">
        <f>K!Y28</f>
      </c>
      <c r="M17" s="154">
        <f>K!Z28</f>
      </c>
      <c r="N17" s="154">
        <f>K!BM28</f>
      </c>
      <c r="S17" s="152">
        <v>14</v>
      </c>
    </row>
    <row r="18" spans="1:19" ht="22.5" customHeight="1">
      <c r="A18" s="154">
        <f t="shared" si="0"/>
        <v>15</v>
      </c>
      <c r="B18" s="154">
        <f>K!W29</f>
      </c>
      <c r="C18" s="155" t="str">
        <f>K!K29</f>
        <v>Fifteenth Emp</v>
      </c>
      <c r="D18" s="155" t="str">
        <f>K!O29</f>
        <v>Language Pandit (Tamil)</v>
      </c>
      <c r="E18" s="154">
        <f>K!P29</f>
      </c>
      <c r="F18" s="154">
        <f>K!Q29</f>
      </c>
      <c r="G18" s="154">
        <f>K!R29</f>
      </c>
      <c r="H18" s="154">
        <f>K!S29</f>
      </c>
      <c r="I18" s="154">
        <f>K!T29</f>
      </c>
      <c r="J18" s="154">
        <f>K!U29</f>
      </c>
      <c r="K18" s="154">
        <f>K!X29</f>
      </c>
      <c r="L18" s="154">
        <f>K!Y29</f>
      </c>
      <c r="M18" s="154">
        <f>K!Z29</f>
      </c>
      <c r="N18" s="154">
        <f>K!BM29</f>
      </c>
      <c r="S18" s="152">
        <v>15</v>
      </c>
    </row>
    <row r="19" spans="1:19" ht="22.5" customHeight="1">
      <c r="A19" s="154">
        <f t="shared" si="0"/>
        <v>16</v>
      </c>
      <c r="B19" s="154">
        <f>K!W30</f>
      </c>
      <c r="C19" s="155" t="str">
        <f>K!K30</f>
        <v>Sixteenth Emp</v>
      </c>
      <c r="D19" s="155" t="str">
        <f>K!O30</f>
        <v>Physical Education Teacher</v>
      </c>
      <c r="E19" s="154">
        <f>K!P30</f>
      </c>
      <c r="F19" s="154">
        <f>K!Q30</f>
      </c>
      <c r="G19" s="154">
        <f>K!R30</f>
      </c>
      <c r="H19" s="154">
        <f>K!S30</f>
      </c>
      <c r="I19" s="154">
        <f>K!T30</f>
      </c>
      <c r="J19" s="154">
        <f>K!U30</f>
      </c>
      <c r="K19" s="154">
        <f>K!X30</f>
      </c>
      <c r="L19" s="154">
        <f>K!Y30</f>
      </c>
      <c r="M19" s="154">
        <f>K!Z30</f>
      </c>
      <c r="N19" s="154">
        <f>K!BM30</f>
      </c>
      <c r="S19" s="152">
        <v>16</v>
      </c>
    </row>
    <row r="20" spans="1:19" ht="22.5" customHeight="1">
      <c r="A20" s="154">
        <f t="shared" si="0"/>
        <v>17</v>
      </c>
      <c r="B20" s="154">
        <f>K!W31</f>
      </c>
      <c r="C20" s="155" t="str">
        <f>K!K31</f>
        <v>Seventeenth Emp</v>
      </c>
      <c r="D20" s="155" t="str">
        <f>K!O31</f>
        <v>Junior Assistant</v>
      </c>
      <c r="E20" s="154">
        <f>K!P31</f>
      </c>
      <c r="F20" s="154">
        <f>K!Q31</f>
      </c>
      <c r="G20" s="154">
        <f>K!R31</f>
      </c>
      <c r="H20" s="154">
        <f>K!S31</f>
      </c>
      <c r="I20" s="154">
        <f>K!T31</f>
      </c>
      <c r="J20" s="154">
        <f>K!U31</f>
      </c>
      <c r="K20" s="154">
        <f>K!X31</f>
      </c>
      <c r="L20" s="154">
        <f>K!Y31</f>
      </c>
      <c r="M20" s="154">
        <f>K!Z31</f>
      </c>
      <c r="N20" s="154">
        <f>K!BM31</f>
      </c>
      <c r="S20" s="152">
        <v>17</v>
      </c>
    </row>
    <row r="21" spans="1:19" ht="22.5" customHeight="1">
      <c r="A21" s="154">
        <f t="shared" si="0"/>
        <v>18</v>
      </c>
      <c r="B21" s="154">
        <f>K!W32</f>
      </c>
      <c r="C21" s="155" t="str">
        <f>K!K32</f>
        <v>Eighteenth Emp</v>
      </c>
      <c r="D21" s="155" t="str">
        <f>K!O32</f>
        <v>Record Assistant</v>
      </c>
      <c r="E21" s="154">
        <f>K!P32</f>
      </c>
      <c r="F21" s="154">
        <f>K!Q32</f>
      </c>
      <c r="G21" s="154">
        <f>K!R32</f>
      </c>
      <c r="H21" s="154">
        <f>K!S32</f>
      </c>
      <c r="I21" s="154">
        <f>K!T32</f>
      </c>
      <c r="J21" s="154">
        <f>K!U32</f>
      </c>
      <c r="K21" s="154">
        <f>K!X32</f>
      </c>
      <c r="L21" s="154">
        <f>K!Y32</f>
      </c>
      <c r="M21" s="154">
        <f>K!Z32</f>
      </c>
      <c r="N21" s="154">
        <f>K!BM32</f>
      </c>
      <c r="S21" s="152">
        <v>18</v>
      </c>
    </row>
    <row r="22" spans="1:19" ht="22.5" customHeight="1">
      <c r="A22" s="154">
        <f t="shared" si="0"/>
        <v>19</v>
      </c>
      <c r="B22" s="154">
        <f>K!W33</f>
      </c>
      <c r="C22" s="155" t="str">
        <f>K!K33</f>
        <v>Nineteenth Emp</v>
      </c>
      <c r="D22" s="155" t="str">
        <f>K!O33</f>
        <v>Office Subordinate</v>
      </c>
      <c r="E22" s="154">
        <f>K!P33</f>
      </c>
      <c r="F22" s="154">
        <f>K!Q33</f>
      </c>
      <c r="G22" s="154">
        <f>K!R33</f>
      </c>
      <c r="H22" s="154">
        <f>K!S33</f>
      </c>
      <c r="I22" s="154">
        <f>K!T33</f>
      </c>
      <c r="J22" s="154">
        <f>K!U33</f>
      </c>
      <c r="K22" s="154">
        <f>K!X33</f>
      </c>
      <c r="L22" s="154">
        <f>K!Y33</f>
      </c>
      <c r="M22" s="154">
        <f>K!Z33</f>
      </c>
      <c r="N22" s="154">
        <f>K!BM33</f>
      </c>
      <c r="S22" s="152">
        <v>19</v>
      </c>
    </row>
    <row r="23" spans="1:19" ht="22.5" customHeight="1">
      <c r="A23" s="154">
        <f t="shared" si="0"/>
        <v>20</v>
      </c>
      <c r="B23" s="154">
        <f>K!W34</f>
        <v>2323571</v>
      </c>
      <c r="C23" s="155" t="str">
        <f>K!K34</f>
        <v>Twentyeth Emp</v>
      </c>
      <c r="D23" s="155" t="str">
        <f>K!O34</f>
        <v>Office Subordinate</v>
      </c>
      <c r="E23" s="154" t="str">
        <f>K!P34</f>
        <v>07-08-1977</v>
      </c>
      <c r="F23" s="154" t="str">
        <f>K!Q34</f>
        <v>13-11-2000</v>
      </c>
      <c r="G23" s="154" t="str">
        <f>K!R34</f>
        <v>13-11-2000</v>
      </c>
      <c r="H23" s="154" t="str">
        <f>K!S34</f>
        <v>09-08-2010</v>
      </c>
      <c r="I23" s="154" t="str">
        <f>K!T34</f>
        <v>M.Sc.</v>
      </c>
      <c r="J23" s="154" t="str">
        <f>K!U34</f>
        <v>B.Ed.</v>
      </c>
      <c r="K23" s="154" t="str">
        <f>K!X34</f>
        <v>45216/Edn</v>
      </c>
      <c r="L23" s="154">
        <f>K!Y34</f>
        <v>12345678</v>
      </c>
      <c r="M23" s="154" t="str">
        <f>K!Z34</f>
        <v>KSR1101</v>
      </c>
      <c r="N23" s="154">
        <f>K!BM34</f>
        <v>9849653515</v>
      </c>
      <c r="S23" s="152">
        <v>20</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password="F888" sheet="1"/>
  <mergeCells count="15">
    <mergeCell ref="E2:E3"/>
    <mergeCell ref="A2:A3"/>
    <mergeCell ref="B2:B3"/>
    <mergeCell ref="C2:C3"/>
    <mergeCell ref="D2:D3"/>
    <mergeCell ref="T1:T2"/>
    <mergeCell ref="I2:J2"/>
    <mergeCell ref="A1:N1"/>
    <mergeCell ref="K2:K3"/>
    <mergeCell ref="L2:L3"/>
    <mergeCell ref="M2:M3"/>
    <mergeCell ref="N2:N3"/>
    <mergeCell ref="F2:F3"/>
    <mergeCell ref="G2:G3"/>
    <mergeCell ref="H2:H3"/>
  </mergeCells>
  <hyperlinks>
    <hyperlink ref="T1:T2" location="REPORTS!A1" display="BACK TO REPORTS"/>
  </hyperlinks>
  <printOptions horizontalCentered="1"/>
  <pageMargins left="0.7" right="0.7" top="0.5" bottom="0.5" header="0.3" footer="0.3"/>
  <pageSetup horizontalDpi="300" verticalDpi="300" orientation="landscape" paperSize="5" r:id="rId1"/>
</worksheet>
</file>

<file path=xl/worksheets/sheet18.xml><?xml version="1.0" encoding="utf-8"?>
<worksheet xmlns="http://schemas.openxmlformats.org/spreadsheetml/2006/main" xmlns:r="http://schemas.openxmlformats.org/officeDocument/2006/relationships">
  <dimension ref="A1:AD36"/>
  <sheetViews>
    <sheetView view="pageBreakPreview" zoomScale="81" zoomScaleSheetLayoutView="81" zoomScalePageLayoutView="0" workbookViewId="0" topLeftCell="A1">
      <selection activeCell="D11" sqref="D11"/>
    </sheetView>
  </sheetViews>
  <sheetFormatPr defaultColWidth="9.140625" defaultRowHeight="12.75"/>
  <cols>
    <col min="1" max="1" width="6.7109375" style="160" customWidth="1"/>
    <col min="2" max="2" width="11.7109375" style="161" customWidth="1"/>
    <col min="3" max="3" width="28.421875" style="160" customWidth="1"/>
    <col min="4" max="4" width="22.8515625" style="160" customWidth="1"/>
    <col min="5" max="5" width="36.421875" style="160" customWidth="1"/>
    <col min="6" max="6" width="16.00390625" style="160" customWidth="1"/>
    <col min="7" max="7" width="13.7109375" style="160" customWidth="1"/>
    <col min="8" max="8" width="11.140625" style="160" customWidth="1"/>
    <col min="9" max="9" width="10.8515625" style="160" customWidth="1"/>
    <col min="10" max="10" width="21.140625" style="193" customWidth="1"/>
    <col min="11" max="12" width="9.140625" style="193" customWidth="1"/>
    <col min="13" max="13" width="13.28125" style="193" hidden="1" customWidth="1"/>
    <col min="14" max="14" width="11.140625" style="224" hidden="1" customWidth="1"/>
    <col min="15" max="29" width="9.140625" style="193" customWidth="1"/>
    <col min="30" max="30" width="9.140625" style="228" customWidth="1"/>
    <col min="31" max="16384" width="9.140625" style="193" customWidth="1"/>
  </cols>
  <sheetData>
    <row r="1" spans="1:30" ht="28.5" customHeight="1">
      <c r="A1" s="491" t="s">
        <v>592</v>
      </c>
      <c r="B1" s="491"/>
      <c r="C1" s="491"/>
      <c r="D1" s="491"/>
      <c r="E1" s="491"/>
      <c r="F1" s="491"/>
      <c r="G1" s="491"/>
      <c r="H1" s="491"/>
      <c r="I1" s="491"/>
      <c r="J1" s="519" t="s">
        <v>565</v>
      </c>
      <c r="AD1" s="187"/>
    </row>
    <row r="2" spans="1:30" s="195" customFormat="1" ht="23.25" customHeight="1" thickBot="1">
      <c r="A2" s="484" t="str">
        <f>CONCATENATE("For the Month of: ",K!K4)</f>
        <v>For the Month of: SEPTEMBER - 2010</v>
      </c>
      <c r="B2" s="484"/>
      <c r="C2" s="484"/>
      <c r="D2" s="159"/>
      <c r="E2" s="213" t="s">
        <v>596</v>
      </c>
      <c r="F2" s="484" t="str">
        <f>K!I1</f>
        <v>GPS Sarala Devi Huts</v>
      </c>
      <c r="G2" s="484"/>
      <c r="H2" s="484"/>
      <c r="I2" s="484"/>
      <c r="J2" s="519"/>
      <c r="N2" s="225"/>
      <c r="AD2" s="226"/>
    </row>
    <row r="3" spans="1:30" s="195" customFormat="1" ht="20.25" customHeight="1" thickBot="1">
      <c r="A3" s="162"/>
      <c r="B3" s="159"/>
      <c r="C3" s="162"/>
      <c r="D3" s="520" t="s">
        <v>602</v>
      </c>
      <c r="E3" s="521"/>
      <c r="F3" s="162"/>
      <c r="G3" s="162"/>
      <c r="H3" s="162"/>
      <c r="I3" s="162"/>
      <c r="J3" s="519"/>
      <c r="N3" s="225"/>
      <c r="AD3" s="226"/>
    </row>
    <row r="4" spans="1:30" s="195" customFormat="1" ht="17.25" customHeight="1">
      <c r="A4" s="162"/>
      <c r="B4" s="159"/>
      <c r="C4" s="162"/>
      <c r="D4" s="214" t="s">
        <v>597</v>
      </c>
      <c r="E4" s="215" t="s">
        <v>598</v>
      </c>
      <c r="F4" s="162"/>
      <c r="G4" s="162"/>
      <c r="H4" s="162"/>
      <c r="I4" s="162"/>
      <c r="J4" s="519"/>
      <c r="N4" s="225"/>
      <c r="AD4" s="226"/>
    </row>
    <row r="5" spans="1:30" s="195" customFormat="1" ht="17.25" customHeight="1">
      <c r="A5" s="162"/>
      <c r="B5" s="159"/>
      <c r="C5" s="162"/>
      <c r="D5" s="216" t="s">
        <v>599</v>
      </c>
      <c r="E5" s="217" t="s">
        <v>600</v>
      </c>
      <c r="F5" s="162"/>
      <c r="G5" s="162"/>
      <c r="H5" s="162"/>
      <c r="I5" s="162"/>
      <c r="N5" s="225"/>
      <c r="AD5" s="226"/>
    </row>
    <row r="6" spans="1:30" s="195" customFormat="1" ht="17.25" customHeight="1" thickBot="1">
      <c r="A6" s="162"/>
      <c r="B6" s="159"/>
      <c r="C6" s="162"/>
      <c r="D6" s="218">
        <v>106</v>
      </c>
      <c r="E6" s="219" t="s">
        <v>601</v>
      </c>
      <c r="F6" s="162"/>
      <c r="G6" s="162"/>
      <c r="H6" s="162"/>
      <c r="I6" s="162"/>
      <c r="N6" s="225"/>
      <c r="AD6" s="226"/>
    </row>
    <row r="7" spans="1:30" s="195" customFormat="1" ht="17.25" customHeight="1">
      <c r="A7" s="162"/>
      <c r="B7" s="159"/>
      <c r="C7" s="162"/>
      <c r="D7" s="213"/>
      <c r="E7" s="170"/>
      <c r="F7" s="162"/>
      <c r="G7" s="162"/>
      <c r="H7" s="162"/>
      <c r="I7" s="162"/>
      <c r="N7" s="225"/>
      <c r="AD7" s="226"/>
    </row>
    <row r="8" spans="1:30" ht="45" customHeight="1">
      <c r="A8" s="165" t="s">
        <v>118</v>
      </c>
      <c r="B8" s="165" t="s">
        <v>344</v>
      </c>
      <c r="C8" s="165" t="s">
        <v>593</v>
      </c>
      <c r="D8" s="165" t="s">
        <v>0</v>
      </c>
      <c r="E8" s="165" t="s">
        <v>594</v>
      </c>
      <c r="F8" s="165" t="s">
        <v>23</v>
      </c>
      <c r="G8" s="165" t="s">
        <v>574</v>
      </c>
      <c r="H8" s="165" t="s">
        <v>595</v>
      </c>
      <c r="I8" s="165" t="s">
        <v>32</v>
      </c>
      <c r="J8" s="224"/>
      <c r="AD8" s="187"/>
    </row>
    <row r="9" spans="1:30" ht="42" customHeight="1">
      <c r="A9" s="165">
        <f>IF(E9="","",N9)</f>
      </c>
      <c r="B9" s="165">
        <f>IF(E9="","",K!W15)</f>
      </c>
      <c r="C9" s="166">
        <f>IF(E9="","",K!K15)</f>
      </c>
      <c r="D9" s="166">
        <f>IF(E9="","",K!O15)</f>
      </c>
      <c r="E9" s="166">
        <f>IF(K!BO15="","",K!BO15)</f>
      </c>
      <c r="F9" s="165">
        <f>IF(E9="","",CONCATENATE(K!AC15,"                                --------------                                  ",K!AD15))</f>
      </c>
      <c r="G9" s="165">
        <f>IF(C9="","",K!BK15)</f>
      </c>
      <c r="H9" s="165">
        <f>IF(E9="","",K!AT15)</f>
      </c>
      <c r="I9" s="165"/>
      <c r="M9" s="227">
        <v>1</v>
      </c>
      <c r="N9" s="227">
        <f>IF(E9="",0,M9)</f>
        <v>0</v>
      </c>
      <c r="AD9" s="187"/>
    </row>
    <row r="10" spans="1:30" ht="42" customHeight="1">
      <c r="A10" s="165">
        <f aca="true" t="shared" si="0" ref="A10:A28">IF(E10="","",N10)</f>
      </c>
      <c r="B10" s="165">
        <f>IF(E10="","",K!W16)</f>
      </c>
      <c r="C10" s="166">
        <f>IF(E10="","",K!K16)</f>
      </c>
      <c r="D10" s="166">
        <f>IF(E10="","",K!O16)</f>
      </c>
      <c r="E10" s="166">
        <f>IF(K!BO16="","",K!BO16)</f>
      </c>
      <c r="F10" s="165">
        <f>IF(E10="","",CONCATENATE(K!AC16,"                                --------------                                  ",K!AD16))</f>
      </c>
      <c r="G10" s="165">
        <f>IF(C10="","",K!BK16)</f>
      </c>
      <c r="H10" s="165">
        <f>IF(E10="","",K!AT16)</f>
      </c>
      <c r="I10" s="165"/>
      <c r="M10" s="227">
        <v>2</v>
      </c>
      <c r="N10" s="227">
        <f>IF(E10&lt;&gt;"",N9+1,N9)</f>
        <v>0</v>
      </c>
      <c r="AD10" s="187"/>
    </row>
    <row r="11" spans="1:30" ht="42" customHeight="1">
      <c r="A11" s="165">
        <f t="shared" si="0"/>
      </c>
      <c r="B11" s="165">
        <f>IF(E11="","",K!W17)</f>
      </c>
      <c r="C11" s="166">
        <f>IF(E11="","",K!K17)</f>
      </c>
      <c r="D11" s="166">
        <f>IF(E11="","",K!O17)</f>
      </c>
      <c r="E11" s="166">
        <f>IF(K!BO17="","",K!BO17)</f>
      </c>
      <c r="F11" s="165">
        <f>IF(E11="","",CONCATENATE(K!AC17,"                                --------------                                  ",K!AD17))</f>
      </c>
      <c r="G11" s="165">
        <f>IF(C11="","",K!BK17)</f>
      </c>
      <c r="H11" s="165">
        <f>IF(E11="","",K!AT17)</f>
      </c>
      <c r="I11" s="165"/>
      <c r="M11" s="227">
        <v>3</v>
      </c>
      <c r="N11" s="227">
        <f aca="true" t="shared" si="1" ref="N11:N28">IF(E11&lt;&gt;"",N10+1,N10)</f>
        <v>0</v>
      </c>
      <c r="AD11" s="187"/>
    </row>
    <row r="12" spans="1:30" ht="42" customHeight="1">
      <c r="A12" s="165">
        <f t="shared" si="0"/>
      </c>
      <c r="B12" s="165">
        <f>IF(E12="","",K!W18)</f>
      </c>
      <c r="C12" s="166">
        <f>IF(E12="","",K!K18)</f>
      </c>
      <c r="D12" s="166">
        <f>IF(E12="","",K!O18)</f>
      </c>
      <c r="E12" s="166">
        <f>IF(K!BO18="","",K!BO18)</f>
      </c>
      <c r="F12" s="165">
        <f>IF(E12="","",CONCATENATE(K!AC18,"                                --------------                                  ",K!AD18))</f>
      </c>
      <c r="G12" s="165">
        <f>IF(C12="","",K!BK18)</f>
      </c>
      <c r="H12" s="165">
        <f>IF(E12="","",K!AT18)</f>
      </c>
      <c r="I12" s="165"/>
      <c r="M12" s="227">
        <v>4</v>
      </c>
      <c r="N12" s="227">
        <f t="shared" si="1"/>
        <v>0</v>
      </c>
      <c r="AD12" s="187"/>
    </row>
    <row r="13" spans="1:30" ht="42" customHeight="1">
      <c r="A13" s="165">
        <f t="shared" si="0"/>
      </c>
      <c r="B13" s="165">
        <f>IF(E13="","",K!W19)</f>
      </c>
      <c r="C13" s="166">
        <f>IF(E13="","",K!K19)</f>
      </c>
      <c r="D13" s="166">
        <f>IF(E13="","",K!O19)</f>
      </c>
      <c r="E13" s="166">
        <f>IF(K!BO19="","",K!BO19)</f>
      </c>
      <c r="F13" s="165">
        <f>IF(E13="","",CONCATENATE(K!AC19,"                                --------------                                  ",K!AD19))</f>
      </c>
      <c r="G13" s="165">
        <f>IF(C13="","",K!BK19)</f>
      </c>
      <c r="H13" s="165">
        <f>IF(E13="","",K!AT19)</f>
      </c>
      <c r="I13" s="165"/>
      <c r="M13" s="227">
        <v>5</v>
      </c>
      <c r="N13" s="227">
        <f t="shared" si="1"/>
        <v>0</v>
      </c>
      <c r="AD13" s="187"/>
    </row>
    <row r="14" spans="1:30" ht="42" customHeight="1">
      <c r="A14" s="165">
        <f t="shared" si="0"/>
      </c>
      <c r="B14" s="165">
        <f>IF(E14="","",K!W20)</f>
      </c>
      <c r="C14" s="166">
        <f>IF(E14="","",K!K20)</f>
      </c>
      <c r="D14" s="166">
        <f>IF(E14="","",K!O20)</f>
      </c>
      <c r="E14" s="166">
        <f>IF(K!BO20="","",K!BO20)</f>
      </c>
      <c r="F14" s="165">
        <f>IF(E14="","",CONCATENATE(K!AC20,"                                --------------                                  ",K!AD20))</f>
      </c>
      <c r="G14" s="165">
        <f>IF(C14="","",K!BK20)</f>
      </c>
      <c r="H14" s="165">
        <f>IF(E14="","",K!AT20)</f>
      </c>
      <c r="I14" s="165"/>
      <c r="M14" s="227">
        <v>6</v>
      </c>
      <c r="N14" s="227">
        <f t="shared" si="1"/>
        <v>0</v>
      </c>
      <c r="AD14" s="187"/>
    </row>
    <row r="15" spans="1:30" ht="42" customHeight="1">
      <c r="A15" s="165">
        <f t="shared" si="0"/>
      </c>
      <c r="B15" s="165">
        <f>IF(E15="","",K!W21)</f>
      </c>
      <c r="C15" s="166">
        <f>IF(E15="","",K!K21)</f>
      </c>
      <c r="D15" s="166">
        <f>IF(E15="","",K!O21)</f>
      </c>
      <c r="E15" s="166">
        <f>IF(K!BO21="","",K!BO21)</f>
      </c>
      <c r="F15" s="165">
        <f>IF(E15="","",CONCATENATE(K!AC21,"                                --------------                                  ",K!AD21))</f>
      </c>
      <c r="G15" s="165">
        <f>IF(C15="","",K!BK21)</f>
      </c>
      <c r="H15" s="165">
        <f>IF(E15="","",K!AT21)</f>
      </c>
      <c r="I15" s="165"/>
      <c r="M15" s="227">
        <v>7</v>
      </c>
      <c r="N15" s="227">
        <f t="shared" si="1"/>
        <v>0</v>
      </c>
      <c r="AD15" s="187"/>
    </row>
    <row r="16" spans="1:30" ht="42" customHeight="1">
      <c r="A16" s="165">
        <f t="shared" si="0"/>
      </c>
      <c r="B16" s="165">
        <f>IF(E16="","",K!W22)</f>
      </c>
      <c r="C16" s="166">
        <f>IF(E16="","",K!K22)</f>
      </c>
      <c r="D16" s="166">
        <f>IF(E16="","",K!O22)</f>
      </c>
      <c r="E16" s="166">
        <f>IF(K!BO22="","",K!BO22)</f>
      </c>
      <c r="F16" s="165">
        <f>IF(E16="","",CONCATENATE(K!AC22,"                                --------------                                  ",K!AD22))</f>
      </c>
      <c r="G16" s="165">
        <f>IF(C16="","",K!BK22)</f>
      </c>
      <c r="H16" s="165">
        <f>IF(E16="","",K!AT22)</f>
      </c>
      <c r="I16" s="165"/>
      <c r="M16" s="227">
        <v>8</v>
      </c>
      <c r="N16" s="227">
        <f t="shared" si="1"/>
        <v>0</v>
      </c>
      <c r="AD16" s="187"/>
    </row>
    <row r="17" spans="1:30" ht="42" customHeight="1">
      <c r="A17" s="165">
        <f t="shared" si="0"/>
      </c>
      <c r="B17" s="165">
        <f>IF(E17="","",K!W23)</f>
      </c>
      <c r="C17" s="166">
        <f>IF(E17="","",K!K23)</f>
      </c>
      <c r="D17" s="166">
        <f>IF(E17="","",K!O23)</f>
      </c>
      <c r="E17" s="166">
        <f>IF(K!BO23="","",K!BO23)</f>
      </c>
      <c r="F17" s="165">
        <f>IF(E17="","",CONCATENATE(K!AC23,"                                --------------                                  ",K!AD23))</f>
      </c>
      <c r="G17" s="165">
        <f>IF(C17="","",K!BK23)</f>
      </c>
      <c r="H17" s="165">
        <f>IF(E17="","",K!AT23)</f>
      </c>
      <c r="I17" s="165"/>
      <c r="M17" s="227">
        <v>9</v>
      </c>
      <c r="N17" s="227">
        <f t="shared" si="1"/>
        <v>0</v>
      </c>
      <c r="AD17" s="187"/>
    </row>
    <row r="18" spans="1:30" ht="42" customHeight="1">
      <c r="A18" s="165">
        <f t="shared" si="0"/>
      </c>
      <c r="B18" s="165">
        <f>IF(E18="","",K!W24)</f>
      </c>
      <c r="C18" s="166">
        <f>IF(E18="","",K!K24)</f>
      </c>
      <c r="D18" s="166">
        <f>IF(E18="","",K!O24)</f>
      </c>
      <c r="E18" s="166">
        <f>IF(K!BO24="","",K!BO24)</f>
      </c>
      <c r="F18" s="165">
        <f>IF(E18="","",CONCATENATE(K!AC24,"                                --------------                                  ",K!AD24))</f>
      </c>
      <c r="G18" s="165">
        <f>IF(C18="","",K!BK24)</f>
      </c>
      <c r="H18" s="165">
        <f>IF(E18="","",K!AT24)</f>
      </c>
      <c r="I18" s="165"/>
      <c r="M18" s="227">
        <v>10</v>
      </c>
      <c r="N18" s="227">
        <f t="shared" si="1"/>
        <v>0</v>
      </c>
      <c r="AD18" s="187"/>
    </row>
    <row r="19" spans="1:30" ht="42" customHeight="1">
      <c r="A19" s="165">
        <f t="shared" si="0"/>
      </c>
      <c r="B19" s="165">
        <f>IF(E19="","",K!W25)</f>
      </c>
      <c r="C19" s="166">
        <f>IF(E19="","",K!K25)</f>
      </c>
      <c r="D19" s="166">
        <f>IF(E19="","",K!O25)</f>
      </c>
      <c r="E19" s="166">
        <f>IF(K!BO25="","",K!BO25)</f>
      </c>
      <c r="F19" s="165">
        <f>IF(E19="","",CONCATENATE(K!AC25,"                                --------------                                  ",K!AD25))</f>
      </c>
      <c r="G19" s="165">
        <f>IF(C19="","",K!BK25)</f>
      </c>
      <c r="H19" s="165">
        <f>IF(E19="","",K!AT25)</f>
      </c>
      <c r="I19" s="165"/>
      <c r="M19" s="227">
        <v>11</v>
      </c>
      <c r="N19" s="227">
        <f t="shared" si="1"/>
        <v>0</v>
      </c>
      <c r="AD19" s="187"/>
    </row>
    <row r="20" spans="1:30" ht="42" customHeight="1">
      <c r="A20" s="165">
        <f t="shared" si="0"/>
      </c>
      <c r="B20" s="165">
        <f>IF(E20="","",K!W26)</f>
      </c>
      <c r="C20" s="166">
        <f>IF(E20="","",K!K26)</f>
      </c>
      <c r="D20" s="166">
        <f>IF(E20="","",K!O26)</f>
      </c>
      <c r="E20" s="166">
        <f>IF(K!BO26="","",K!BO26)</f>
      </c>
      <c r="F20" s="165">
        <f>IF(E20="","",CONCATENATE(K!AC26,"                                --------------                                  ",K!AD26))</f>
      </c>
      <c r="G20" s="165">
        <f>IF(C20="","",K!BK26)</f>
      </c>
      <c r="H20" s="165">
        <f>IF(E20="","",K!AT26)</f>
      </c>
      <c r="I20" s="165"/>
      <c r="M20" s="227">
        <v>12</v>
      </c>
      <c r="N20" s="227">
        <f t="shared" si="1"/>
        <v>0</v>
      </c>
      <c r="AD20" s="187"/>
    </row>
    <row r="21" spans="1:30" ht="42" customHeight="1">
      <c r="A21" s="165">
        <f t="shared" si="0"/>
      </c>
      <c r="B21" s="165">
        <f>IF(E21="","",K!W27)</f>
      </c>
      <c r="C21" s="166">
        <f>IF(E21="","",K!K27)</f>
      </c>
      <c r="D21" s="166">
        <f>IF(E21="","",K!O27)</f>
      </c>
      <c r="E21" s="166">
        <f>IF(K!BO27="","",K!BO27)</f>
      </c>
      <c r="F21" s="165">
        <f>IF(E21="","",CONCATENATE(K!AC27,"                                --------------                                  ",K!AD27))</f>
      </c>
      <c r="G21" s="165">
        <f>IF(C21="","",K!BK27)</f>
      </c>
      <c r="H21" s="165">
        <f>IF(E21="","",K!AT27)</f>
      </c>
      <c r="I21" s="165"/>
      <c r="M21" s="227">
        <v>13</v>
      </c>
      <c r="N21" s="227">
        <f t="shared" si="1"/>
        <v>0</v>
      </c>
      <c r="AD21" s="187"/>
    </row>
    <row r="22" spans="1:30" ht="42" customHeight="1">
      <c r="A22" s="165">
        <f t="shared" si="0"/>
      </c>
      <c r="B22" s="165">
        <f>IF(E22="","",K!W28)</f>
      </c>
      <c r="C22" s="166">
        <f>IF(E22="","",K!K28)</f>
      </c>
      <c r="D22" s="166">
        <f>IF(E22="","",K!O28)</f>
      </c>
      <c r="E22" s="166">
        <f>IF(K!BO28="","",K!BO28)</f>
      </c>
      <c r="F22" s="165">
        <f>IF(E22="","",CONCATENATE(K!AC28,"                                --------------                                  ",K!AD28))</f>
      </c>
      <c r="G22" s="165">
        <f>IF(C22="","",K!BK28)</f>
      </c>
      <c r="H22" s="165">
        <f>IF(E22="","",K!AT28)</f>
      </c>
      <c r="I22" s="165"/>
      <c r="M22" s="227">
        <v>14</v>
      </c>
      <c r="N22" s="227">
        <f t="shared" si="1"/>
        <v>0</v>
      </c>
      <c r="AD22" s="187"/>
    </row>
    <row r="23" spans="1:30" ht="42" customHeight="1">
      <c r="A23" s="165">
        <f t="shared" si="0"/>
      </c>
      <c r="B23" s="165">
        <f>IF(E23="","",K!W29)</f>
      </c>
      <c r="C23" s="166">
        <f>IF(E23="","",K!K29)</f>
      </c>
      <c r="D23" s="166">
        <f>IF(E23="","",K!O29)</f>
      </c>
      <c r="E23" s="166">
        <f>IF(K!BO29="","",K!BO29)</f>
      </c>
      <c r="F23" s="165">
        <f>IF(E23="","",CONCATENATE(K!AC29,"                                --------------                                  ",K!AD29))</f>
      </c>
      <c r="G23" s="165">
        <f>IF(C23="","",K!BK29)</f>
      </c>
      <c r="H23" s="165">
        <f>IF(E23="","",K!AT29)</f>
      </c>
      <c r="I23" s="165"/>
      <c r="M23" s="227">
        <v>15</v>
      </c>
      <c r="N23" s="227">
        <f t="shared" si="1"/>
        <v>0</v>
      </c>
      <c r="AD23" s="187"/>
    </row>
    <row r="24" spans="1:30" ht="42" customHeight="1">
      <c r="A24" s="165">
        <f t="shared" si="0"/>
      </c>
      <c r="B24" s="165">
        <f>IF(E24="","",K!W30)</f>
      </c>
      <c r="C24" s="166">
        <f>IF(E24="","",K!K30)</f>
      </c>
      <c r="D24" s="166">
        <f>IF(E24="","",K!O30)</f>
      </c>
      <c r="E24" s="166">
        <f>IF(K!BO30="","",K!BO30)</f>
      </c>
      <c r="F24" s="165">
        <f>IF(E24="","",CONCATENATE(K!AC30,"                                --------------                                  ",K!AD30))</f>
      </c>
      <c r="G24" s="165">
        <f>IF(C24="","",K!BK30)</f>
      </c>
      <c r="H24" s="165">
        <f>IF(E24="","",K!AT30)</f>
      </c>
      <c r="I24" s="165"/>
      <c r="M24" s="227">
        <v>16</v>
      </c>
      <c r="N24" s="227">
        <f t="shared" si="1"/>
        <v>0</v>
      </c>
      <c r="AD24" s="187"/>
    </row>
    <row r="25" spans="1:30" ht="42" customHeight="1">
      <c r="A25" s="165">
        <f t="shared" si="0"/>
      </c>
      <c r="B25" s="165">
        <f>IF(E25="","",K!W31)</f>
      </c>
      <c r="C25" s="166">
        <f>IF(E25="","",K!K31)</f>
      </c>
      <c r="D25" s="166">
        <f>IF(E25="","",K!O31)</f>
      </c>
      <c r="E25" s="166">
        <f>IF(K!BO31="","",K!BO31)</f>
      </c>
      <c r="F25" s="165">
        <f>IF(E25="","",CONCATENATE(K!AC31,"                                --------------                                  ",K!AD31))</f>
      </c>
      <c r="G25" s="165">
        <f>IF(C25="","",K!BK31)</f>
      </c>
      <c r="H25" s="165">
        <f>IF(E25="","",K!AT31)</f>
      </c>
      <c r="I25" s="165"/>
      <c r="M25" s="227">
        <v>17</v>
      </c>
      <c r="N25" s="227">
        <f t="shared" si="1"/>
        <v>0</v>
      </c>
      <c r="AD25" s="187"/>
    </row>
    <row r="26" spans="1:30" ht="42" customHeight="1">
      <c r="A26" s="165">
        <f t="shared" si="0"/>
        <v>1</v>
      </c>
      <c r="B26" s="165">
        <f>IF(E26="","",K!W32)</f>
      </c>
      <c r="C26" s="166" t="str">
        <f>IF(E26="","",K!K32)</f>
        <v>Eighteenth Emp</v>
      </c>
      <c r="D26" s="166" t="str">
        <f>IF(E26="","",K!O32)</f>
        <v>Record Assistant</v>
      </c>
      <c r="E26" s="166" t="str">
        <f>IF(K!BO32="","",K!BO32)</f>
        <v>C 57, C Blocks, Malakpet</v>
      </c>
      <c r="F26" s="165" t="str">
        <f>IF(E26="","",CONCATENATE(K!AC32,"                                --------------                                  ",K!AD32))</f>
        <v>7740-23040                                --------------                                  7100</v>
      </c>
      <c r="G26" s="165">
        <f>IF(C26="","",K!BK32)</f>
        <v>2130</v>
      </c>
      <c r="H26" s="165">
        <f>IF(E26="","",K!AT32)</f>
        <v>57</v>
      </c>
      <c r="I26" s="165"/>
      <c r="M26" s="227">
        <v>18</v>
      </c>
      <c r="N26" s="227">
        <f t="shared" si="1"/>
        <v>1</v>
      </c>
      <c r="AD26" s="187"/>
    </row>
    <row r="27" spans="1:30" ht="42" customHeight="1">
      <c r="A27" s="165">
        <f t="shared" si="0"/>
      </c>
      <c r="B27" s="165">
        <f>IF(E27="","",K!W33)</f>
      </c>
      <c r="C27" s="166">
        <f>IF(E27="","",K!K33)</f>
      </c>
      <c r="D27" s="166">
        <f>IF(E27="","",K!O33)</f>
      </c>
      <c r="E27" s="166">
        <f>IF(K!BO33="","",K!BO33)</f>
      </c>
      <c r="F27" s="165">
        <f>IF(E27="","",CONCATENATE(K!AC33,"                                --------------                                  ",K!AD33))</f>
      </c>
      <c r="G27" s="165">
        <f>IF(C27="","",K!BK33)</f>
      </c>
      <c r="H27" s="165">
        <f>IF(E27="","",K!AT33)</f>
      </c>
      <c r="I27" s="165"/>
      <c r="M27" s="227">
        <v>19</v>
      </c>
      <c r="N27" s="227">
        <f t="shared" si="1"/>
        <v>1</v>
      </c>
      <c r="AD27" s="187"/>
    </row>
    <row r="28" spans="1:30" ht="42" customHeight="1">
      <c r="A28" s="165">
        <f t="shared" si="0"/>
      </c>
      <c r="B28" s="165">
        <f>IF(E28="","",K!W34)</f>
      </c>
      <c r="C28" s="166">
        <f>IF(E28="","",K!K34)</f>
      </c>
      <c r="D28" s="166">
        <f>IF(E28="","",K!O34)</f>
      </c>
      <c r="E28" s="166">
        <f>IF(K!BO34="","",K!BO34)</f>
      </c>
      <c r="F28" s="165">
        <f>IF(E28="","",CONCATENATE(K!AC34,"                                --------------                                  ",K!AD34))</f>
      </c>
      <c r="G28" s="165">
        <f>IF(C28="","",K!BK34)</f>
      </c>
      <c r="H28" s="165">
        <f>IF(E28="","",K!AT34)</f>
      </c>
      <c r="I28" s="165"/>
      <c r="M28" s="227">
        <v>20</v>
      </c>
      <c r="N28" s="227">
        <f t="shared" si="1"/>
        <v>1</v>
      </c>
      <c r="AD28" s="187"/>
    </row>
    <row r="29" spans="1:9" ht="38.25" customHeight="1">
      <c r="A29" s="522" t="s">
        <v>459</v>
      </c>
      <c r="B29" s="523"/>
      <c r="C29" s="523"/>
      <c r="D29" s="220"/>
      <c r="E29" s="220"/>
      <c r="F29" s="220"/>
      <c r="G29" s="221"/>
      <c r="H29" s="222">
        <f>SUM(H9:H28)</f>
        <v>57</v>
      </c>
      <c r="I29" s="222"/>
    </row>
    <row r="31" spans="1:30" s="229" customFormat="1" ht="19.5" customHeight="1">
      <c r="A31" s="223"/>
      <c r="B31" s="518" t="str">
        <f>CONCATENATE("Rs. ",H29," /-           ",'R (2)'!B400)</f>
        <v>Rs. 57 /-           (Rupees     Fifty Seven Only) </v>
      </c>
      <c r="C31" s="518"/>
      <c r="D31" s="518"/>
      <c r="E31" s="518"/>
      <c r="F31" s="518"/>
      <c r="G31" s="518"/>
      <c r="H31" s="518"/>
      <c r="I31" s="518"/>
      <c r="N31" s="230"/>
      <c r="AD31" s="231"/>
    </row>
    <row r="36" ht="12.75">
      <c r="H36" s="160" t="s">
        <v>607</v>
      </c>
    </row>
  </sheetData>
  <sheetProtection password="F888" sheet="1"/>
  <mergeCells count="7">
    <mergeCell ref="B31:I31"/>
    <mergeCell ref="J1:J4"/>
    <mergeCell ref="A1:I1"/>
    <mergeCell ref="A2:C2"/>
    <mergeCell ref="F2:I2"/>
    <mergeCell ref="D3:E3"/>
    <mergeCell ref="A29:C29"/>
  </mergeCells>
  <hyperlinks>
    <hyperlink ref="J1:J4" location="REPORTS!A1" display="BACK TO REPORTS"/>
  </hyperlinks>
  <printOptions horizontalCentered="1"/>
  <pageMargins left="0.5" right="0.5" top="0.5" bottom="0.5" header="0.5" footer="0.5"/>
  <pageSetup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dimension ref="A1:CI38"/>
  <sheetViews>
    <sheetView view="pageBreakPreview" zoomScaleSheetLayoutView="100" zoomScalePageLayoutView="0" workbookViewId="0" topLeftCell="A1">
      <selection activeCell="A3" sqref="A3:O3"/>
    </sheetView>
  </sheetViews>
  <sheetFormatPr defaultColWidth="9.140625" defaultRowHeight="12.75"/>
  <cols>
    <col min="1" max="1" width="6.8515625" style="233" customWidth="1"/>
    <col min="2" max="2" width="25.00390625" style="233" customWidth="1"/>
    <col min="3" max="3" width="12.28125" style="233" customWidth="1"/>
    <col min="4" max="4" width="13.28125" style="233" customWidth="1"/>
    <col min="5" max="5" width="10.00390625" style="233" customWidth="1"/>
    <col min="6" max="7" width="7.28125" style="233" customWidth="1"/>
    <col min="8" max="9" width="9.00390625" style="233" customWidth="1"/>
    <col min="10" max="10" width="11.00390625" style="233" customWidth="1"/>
    <col min="11" max="11" width="10.140625" style="233" customWidth="1"/>
    <col min="12" max="14" width="11.140625" style="233" customWidth="1"/>
    <col min="15" max="15" width="10.28125" style="233" customWidth="1"/>
    <col min="16" max="16" width="16.421875" style="232" customWidth="1"/>
    <col min="17" max="17" width="5.140625" style="233" customWidth="1"/>
    <col min="18" max="16384" width="9.140625" style="233" customWidth="1"/>
  </cols>
  <sheetData>
    <row r="1" spans="1:16" ht="27.75" customHeight="1">
      <c r="A1" s="528" t="s">
        <v>611</v>
      </c>
      <c r="B1" s="529"/>
      <c r="C1" s="529"/>
      <c r="D1" s="529"/>
      <c r="E1" s="529"/>
      <c r="F1" s="529"/>
      <c r="G1" s="529"/>
      <c r="H1" s="529"/>
      <c r="I1" s="529"/>
      <c r="J1" s="529"/>
      <c r="K1" s="529"/>
      <c r="L1" s="529"/>
      <c r="M1" s="529"/>
      <c r="N1" s="529"/>
      <c r="O1" s="529"/>
      <c r="P1" s="524" t="s">
        <v>565</v>
      </c>
    </row>
    <row r="2" spans="1:16" ht="55.5" customHeight="1">
      <c r="A2" s="530" t="s">
        <v>609</v>
      </c>
      <c r="B2" s="530"/>
      <c r="C2" s="530"/>
      <c r="D2" s="530"/>
      <c r="E2" s="530"/>
      <c r="F2" s="530"/>
      <c r="G2" s="530"/>
      <c r="H2" s="530"/>
      <c r="I2" s="530"/>
      <c r="J2" s="530"/>
      <c r="K2" s="530"/>
      <c r="L2" s="530"/>
      <c r="M2" s="530"/>
      <c r="N2" s="530"/>
      <c r="O2" s="530"/>
      <c r="P2" s="524"/>
    </row>
    <row r="3" spans="1:87" ht="27" customHeight="1">
      <c r="A3" s="530" t="s">
        <v>610</v>
      </c>
      <c r="B3" s="530"/>
      <c r="C3" s="530"/>
      <c r="D3" s="530"/>
      <c r="E3" s="530"/>
      <c r="F3" s="530"/>
      <c r="G3" s="530"/>
      <c r="H3" s="530"/>
      <c r="I3" s="530"/>
      <c r="J3" s="530"/>
      <c r="K3" s="530"/>
      <c r="L3" s="530"/>
      <c r="M3" s="530"/>
      <c r="N3" s="530"/>
      <c r="O3" s="530"/>
      <c r="CF3" s="234"/>
      <c r="CG3" s="234"/>
      <c r="CH3" s="234"/>
      <c r="CI3" s="235"/>
    </row>
    <row r="4" spans="1:15" ht="10.5" customHeight="1">
      <c r="A4" s="39"/>
      <c r="B4" s="39"/>
      <c r="C4" s="39"/>
      <c r="D4" s="39"/>
      <c r="E4" s="39"/>
      <c r="F4" s="39"/>
      <c r="G4" s="39"/>
      <c r="H4" s="39"/>
      <c r="I4" s="39"/>
      <c r="J4" s="39"/>
      <c r="K4" s="39"/>
      <c r="L4" s="531"/>
      <c r="M4" s="531"/>
      <c r="N4" s="531"/>
      <c r="O4" s="531"/>
    </row>
    <row r="5" spans="1:38" s="234" customFormat="1" ht="59.25" customHeight="1">
      <c r="A5" s="526" t="s">
        <v>573</v>
      </c>
      <c r="B5" s="526" t="s">
        <v>575</v>
      </c>
      <c r="C5" s="527" t="s">
        <v>576</v>
      </c>
      <c r="D5" s="526" t="s">
        <v>577</v>
      </c>
      <c r="E5" s="526" t="s">
        <v>578</v>
      </c>
      <c r="F5" s="526" t="s">
        <v>579</v>
      </c>
      <c r="G5" s="526"/>
      <c r="H5" s="526" t="s">
        <v>580</v>
      </c>
      <c r="I5" s="526"/>
      <c r="J5" s="526" t="s">
        <v>581</v>
      </c>
      <c r="K5" s="526" t="s">
        <v>117</v>
      </c>
      <c r="L5" s="526" t="s">
        <v>582</v>
      </c>
      <c r="M5" s="526" t="s">
        <v>583</v>
      </c>
      <c r="N5" s="526" t="s">
        <v>584</v>
      </c>
      <c r="O5" s="526" t="s">
        <v>585</v>
      </c>
      <c r="AF5" s="236"/>
      <c r="AK5" s="237"/>
      <c r="AL5" s="237"/>
    </row>
    <row r="6" spans="1:52" s="234" customFormat="1" ht="25.5" customHeight="1">
      <c r="A6" s="526"/>
      <c r="B6" s="526"/>
      <c r="C6" s="527"/>
      <c r="D6" s="526"/>
      <c r="E6" s="526"/>
      <c r="F6" s="207" t="s">
        <v>586</v>
      </c>
      <c r="G6" s="207" t="s">
        <v>587</v>
      </c>
      <c r="H6" s="207" t="s">
        <v>586</v>
      </c>
      <c r="I6" s="207" t="s">
        <v>587</v>
      </c>
      <c r="J6" s="526"/>
      <c r="K6" s="526"/>
      <c r="L6" s="526"/>
      <c r="M6" s="526"/>
      <c r="N6" s="526"/>
      <c r="O6" s="526"/>
      <c r="AT6" s="236"/>
      <c r="AY6" s="237"/>
      <c r="AZ6" s="237"/>
    </row>
    <row r="7" spans="1:16" s="253" customFormat="1" ht="12.75" customHeight="1">
      <c r="A7" s="255">
        <v>1</v>
      </c>
      <c r="B7" s="255">
        <v>2</v>
      </c>
      <c r="C7" s="255">
        <v>3</v>
      </c>
      <c r="D7" s="255">
        <v>4</v>
      </c>
      <c r="E7" s="255">
        <v>5</v>
      </c>
      <c r="F7" s="255">
        <v>6</v>
      </c>
      <c r="G7" s="255">
        <v>7</v>
      </c>
      <c r="H7" s="255">
        <v>8</v>
      </c>
      <c r="I7" s="255">
        <v>9</v>
      </c>
      <c r="J7" s="255">
        <v>10</v>
      </c>
      <c r="K7" s="255">
        <v>11</v>
      </c>
      <c r="L7" s="255">
        <v>12</v>
      </c>
      <c r="M7" s="255">
        <v>13</v>
      </c>
      <c r="N7" s="255">
        <v>14</v>
      </c>
      <c r="O7" s="255">
        <v>15</v>
      </c>
      <c r="P7" s="252"/>
    </row>
    <row r="8" spans="1:16" s="240" customFormat="1" ht="38.25" customHeight="1">
      <c r="A8" s="254">
        <v>1</v>
      </c>
      <c r="B8" s="254"/>
      <c r="C8" s="256"/>
      <c r="D8" s="254"/>
      <c r="E8" s="257"/>
      <c r="F8" s="258" t="str">
        <f>IF(A8="","","--")</f>
        <v>--</v>
      </c>
      <c r="G8" s="258" t="str">
        <f>IF(A8="","","--")</f>
        <v>--</v>
      </c>
      <c r="H8" s="258" t="str">
        <f>IF(A8="","","--")</f>
        <v>--</v>
      </c>
      <c r="I8" s="258" t="str">
        <f>IF(A8="","","--")</f>
        <v>--</v>
      </c>
      <c r="J8" s="257"/>
      <c r="K8" s="254"/>
      <c r="L8" s="254"/>
      <c r="M8" s="254"/>
      <c r="N8" s="254"/>
      <c r="O8" s="254" t="s">
        <v>62</v>
      </c>
      <c r="P8" s="239"/>
    </row>
    <row r="9" spans="1:16" s="240" customFormat="1" ht="38.25" customHeight="1">
      <c r="A9" s="254">
        <v>2</v>
      </c>
      <c r="B9" s="254"/>
      <c r="C9" s="256"/>
      <c r="D9" s="254"/>
      <c r="E9" s="257"/>
      <c r="F9" s="258" t="str">
        <f aca="true" t="shared" si="0" ref="F9:F15">IF(A9="","","--")</f>
        <v>--</v>
      </c>
      <c r="G9" s="258" t="str">
        <f aca="true" t="shared" si="1" ref="G9:G15">IF(A9="","","--")</f>
        <v>--</v>
      </c>
      <c r="H9" s="258" t="str">
        <f aca="true" t="shared" si="2" ref="H9:H15">IF(A9="","","--")</f>
        <v>--</v>
      </c>
      <c r="I9" s="258" t="str">
        <f aca="true" t="shared" si="3" ref="I9:I15">IF(A9="","","--")</f>
        <v>--</v>
      </c>
      <c r="J9" s="257"/>
      <c r="K9" s="254"/>
      <c r="L9" s="254"/>
      <c r="M9" s="254"/>
      <c r="N9" s="254"/>
      <c r="O9" s="254" t="s">
        <v>62</v>
      </c>
      <c r="P9" s="239"/>
    </row>
    <row r="10" spans="1:16" s="240" customFormat="1" ht="38.25" customHeight="1">
      <c r="A10" s="254">
        <v>3</v>
      </c>
      <c r="B10" s="254"/>
      <c r="C10" s="256"/>
      <c r="D10" s="254"/>
      <c r="E10" s="257"/>
      <c r="F10" s="258" t="str">
        <f t="shared" si="0"/>
        <v>--</v>
      </c>
      <c r="G10" s="258" t="str">
        <f t="shared" si="1"/>
        <v>--</v>
      </c>
      <c r="H10" s="258" t="str">
        <f t="shared" si="2"/>
        <v>--</v>
      </c>
      <c r="I10" s="258" t="str">
        <f t="shared" si="3"/>
        <v>--</v>
      </c>
      <c r="J10" s="257"/>
      <c r="K10" s="254"/>
      <c r="L10" s="254"/>
      <c r="M10" s="254"/>
      <c r="N10" s="254"/>
      <c r="O10" s="254" t="s">
        <v>62</v>
      </c>
      <c r="P10" s="239"/>
    </row>
    <row r="11" spans="1:16" s="240" customFormat="1" ht="38.25" customHeight="1">
      <c r="A11" s="254">
        <v>4</v>
      </c>
      <c r="B11" s="254"/>
      <c r="C11" s="256"/>
      <c r="D11" s="254"/>
      <c r="E11" s="257"/>
      <c r="F11" s="258" t="str">
        <f t="shared" si="0"/>
        <v>--</v>
      </c>
      <c r="G11" s="258" t="str">
        <f t="shared" si="1"/>
        <v>--</v>
      </c>
      <c r="H11" s="258" t="str">
        <f t="shared" si="2"/>
        <v>--</v>
      </c>
      <c r="I11" s="258" t="str">
        <f t="shared" si="3"/>
        <v>--</v>
      </c>
      <c r="J11" s="257"/>
      <c r="K11" s="254"/>
      <c r="L11" s="254"/>
      <c r="M11" s="254"/>
      <c r="N11" s="254"/>
      <c r="O11" s="254" t="s">
        <v>62</v>
      </c>
      <c r="P11" s="239"/>
    </row>
    <row r="12" spans="1:16" s="240" customFormat="1" ht="38.25" customHeight="1">
      <c r="A12" s="254">
        <v>5</v>
      </c>
      <c r="B12" s="254"/>
      <c r="C12" s="256"/>
      <c r="D12" s="254"/>
      <c r="E12" s="257"/>
      <c r="F12" s="258" t="str">
        <f t="shared" si="0"/>
        <v>--</v>
      </c>
      <c r="G12" s="258" t="str">
        <f t="shared" si="1"/>
        <v>--</v>
      </c>
      <c r="H12" s="258" t="str">
        <f t="shared" si="2"/>
        <v>--</v>
      </c>
      <c r="I12" s="258" t="str">
        <f t="shared" si="3"/>
        <v>--</v>
      </c>
      <c r="J12" s="257"/>
      <c r="K12" s="254"/>
      <c r="L12" s="254"/>
      <c r="M12" s="254"/>
      <c r="N12" s="254"/>
      <c r="O12" s="254" t="s">
        <v>62</v>
      </c>
      <c r="P12" s="239"/>
    </row>
    <row r="13" spans="1:16" s="240" customFormat="1" ht="38.25" customHeight="1">
      <c r="A13" s="254">
        <v>6</v>
      </c>
      <c r="B13" s="254"/>
      <c r="C13" s="256"/>
      <c r="D13" s="254"/>
      <c r="E13" s="257"/>
      <c r="F13" s="258" t="str">
        <f t="shared" si="0"/>
        <v>--</v>
      </c>
      <c r="G13" s="258" t="str">
        <f t="shared" si="1"/>
        <v>--</v>
      </c>
      <c r="H13" s="258" t="str">
        <f t="shared" si="2"/>
        <v>--</v>
      </c>
      <c r="I13" s="258" t="str">
        <f t="shared" si="3"/>
        <v>--</v>
      </c>
      <c r="J13" s="257"/>
      <c r="K13" s="254"/>
      <c r="L13" s="254"/>
      <c r="M13" s="254"/>
      <c r="N13" s="254"/>
      <c r="O13" s="254" t="s">
        <v>62</v>
      </c>
      <c r="P13" s="239"/>
    </row>
    <row r="14" spans="1:16" s="240" customFormat="1" ht="38.25" customHeight="1">
      <c r="A14" s="254">
        <v>7</v>
      </c>
      <c r="B14" s="254"/>
      <c r="C14" s="256"/>
      <c r="D14" s="254"/>
      <c r="E14" s="257"/>
      <c r="F14" s="258" t="str">
        <f t="shared" si="0"/>
        <v>--</v>
      </c>
      <c r="G14" s="258" t="str">
        <f t="shared" si="1"/>
        <v>--</v>
      </c>
      <c r="H14" s="258" t="str">
        <f t="shared" si="2"/>
        <v>--</v>
      </c>
      <c r="I14" s="258" t="str">
        <f t="shared" si="3"/>
        <v>--</v>
      </c>
      <c r="J14" s="257"/>
      <c r="K14" s="254"/>
      <c r="L14" s="254"/>
      <c r="M14" s="254"/>
      <c r="N14" s="254"/>
      <c r="O14" s="254" t="s">
        <v>62</v>
      </c>
      <c r="P14" s="239"/>
    </row>
    <row r="15" spans="1:16" s="240" customFormat="1" ht="38.25" customHeight="1">
      <c r="A15" s="254">
        <v>8</v>
      </c>
      <c r="B15" s="254"/>
      <c r="C15" s="254"/>
      <c r="D15" s="254"/>
      <c r="E15" s="257"/>
      <c r="F15" s="258" t="str">
        <f t="shared" si="0"/>
        <v>--</v>
      </c>
      <c r="G15" s="258" t="str">
        <f t="shared" si="1"/>
        <v>--</v>
      </c>
      <c r="H15" s="258" t="str">
        <f t="shared" si="2"/>
        <v>--</v>
      </c>
      <c r="I15" s="258" t="str">
        <f t="shared" si="3"/>
        <v>--</v>
      </c>
      <c r="J15" s="254"/>
      <c r="K15" s="254"/>
      <c r="L15" s="254"/>
      <c r="M15" s="254"/>
      <c r="N15" s="254"/>
      <c r="O15" s="254" t="s">
        <v>62</v>
      </c>
      <c r="P15" s="239"/>
    </row>
    <row r="16" spans="1:16" s="240" customFormat="1" ht="19.5" customHeight="1">
      <c r="A16" s="238"/>
      <c r="B16" s="244"/>
      <c r="C16" s="241"/>
      <c r="D16" s="238"/>
      <c r="E16" s="242"/>
      <c r="F16" s="243"/>
      <c r="G16" s="243"/>
      <c r="H16" s="243"/>
      <c r="I16" s="243"/>
      <c r="J16" s="242"/>
      <c r="K16" s="238"/>
      <c r="L16" s="238"/>
      <c r="M16" s="238"/>
      <c r="N16" s="238"/>
      <c r="O16" s="238"/>
      <c r="P16" s="239"/>
    </row>
    <row r="17" spans="1:87" s="245" customFormat="1" ht="19.5" customHeight="1">
      <c r="A17" s="532" t="s">
        <v>588</v>
      </c>
      <c r="B17" s="532"/>
      <c r="C17" s="532"/>
      <c r="D17" s="532"/>
      <c r="E17" s="532"/>
      <c r="F17" s="532"/>
      <c r="G17" s="532"/>
      <c r="H17" s="532"/>
      <c r="I17" s="532"/>
      <c r="J17" s="532"/>
      <c r="K17" s="532"/>
      <c r="L17" s="532"/>
      <c r="M17" s="532"/>
      <c r="N17" s="532"/>
      <c r="O17" s="532"/>
      <c r="P17" s="239"/>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N17" s="240"/>
      <c r="AO17" s="240"/>
      <c r="AP17" s="240"/>
      <c r="AQ17" s="246"/>
      <c r="AT17" s="240"/>
      <c r="AU17" s="239"/>
      <c r="AV17" s="246"/>
      <c r="AW17" s="246"/>
      <c r="AX17" s="246"/>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F17" s="240"/>
      <c r="CG17" s="240"/>
      <c r="CH17" s="240"/>
      <c r="CI17" s="246"/>
    </row>
    <row r="18" spans="1:87" s="245" customFormat="1" ht="14.25" customHeight="1">
      <c r="A18" s="532" t="s">
        <v>589</v>
      </c>
      <c r="B18" s="532"/>
      <c r="C18" s="532"/>
      <c r="D18" s="532"/>
      <c r="E18" s="532"/>
      <c r="F18" s="532"/>
      <c r="G18" s="532"/>
      <c r="H18" s="532"/>
      <c r="I18" s="532"/>
      <c r="J18" s="532"/>
      <c r="K18" s="532"/>
      <c r="L18" s="532"/>
      <c r="M18" s="532"/>
      <c r="N18" s="532"/>
      <c r="O18" s="532"/>
      <c r="P18" s="239"/>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N18" s="240"/>
      <c r="AO18" s="240"/>
      <c r="AP18" s="240"/>
      <c r="AQ18" s="246"/>
      <c r="AT18" s="240"/>
      <c r="AU18" s="239"/>
      <c r="AV18" s="246"/>
      <c r="AW18" s="246"/>
      <c r="AX18" s="246"/>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F18" s="240"/>
      <c r="CG18" s="240"/>
      <c r="CH18" s="240"/>
      <c r="CI18" s="246"/>
    </row>
    <row r="19" spans="1:87" s="245" customFormat="1" ht="14.25" customHeight="1">
      <c r="A19" s="532" t="s">
        <v>590</v>
      </c>
      <c r="B19" s="532"/>
      <c r="C19" s="532"/>
      <c r="D19" s="532"/>
      <c r="E19" s="532"/>
      <c r="F19" s="532"/>
      <c r="G19" s="532"/>
      <c r="H19" s="532"/>
      <c r="I19" s="532"/>
      <c r="J19" s="532"/>
      <c r="K19" s="532"/>
      <c r="L19" s="532"/>
      <c r="M19" s="532"/>
      <c r="N19" s="532"/>
      <c r="O19" s="532"/>
      <c r="P19" s="239"/>
      <c r="Q19" s="247"/>
      <c r="R19" s="247"/>
      <c r="S19" s="247"/>
      <c r="T19" s="240"/>
      <c r="U19" s="247"/>
      <c r="V19" s="247"/>
      <c r="W19" s="247"/>
      <c r="X19" s="247"/>
      <c r="Y19" s="240"/>
      <c r="Z19" s="240"/>
      <c r="AA19" s="247"/>
      <c r="AB19" s="247"/>
      <c r="AC19" s="247"/>
      <c r="AD19" s="247"/>
      <c r="AE19" s="247"/>
      <c r="AF19" s="240"/>
      <c r="AG19" s="247"/>
      <c r="AH19" s="247"/>
      <c r="AI19" s="247"/>
      <c r="AJ19" s="247"/>
      <c r="AK19" s="247"/>
      <c r="AL19" s="247"/>
      <c r="AN19" s="240"/>
      <c r="AO19" s="240"/>
      <c r="AP19" s="240"/>
      <c r="AQ19" s="246"/>
      <c r="AT19" s="240"/>
      <c r="AU19" s="239"/>
      <c r="AV19" s="246"/>
      <c r="AW19" s="246"/>
      <c r="AX19" s="246"/>
      <c r="AY19" s="240"/>
      <c r="AZ19" s="240"/>
      <c r="BA19" s="240"/>
      <c r="BB19" s="247"/>
      <c r="BC19" s="247"/>
      <c r="BD19" s="240"/>
      <c r="BE19" s="247"/>
      <c r="BF19" s="247"/>
      <c r="BG19" s="247"/>
      <c r="BH19" s="240"/>
      <c r="BI19" s="247"/>
      <c r="BJ19" s="240"/>
      <c r="BK19" s="247"/>
      <c r="BL19" s="240"/>
      <c r="BM19" s="247"/>
      <c r="BN19" s="247"/>
      <c r="BO19" s="247"/>
      <c r="BP19" s="247"/>
      <c r="BQ19" s="240"/>
      <c r="BR19" s="240"/>
      <c r="BS19" s="247"/>
      <c r="BT19" s="247"/>
      <c r="BU19" s="247"/>
      <c r="BV19" s="247"/>
      <c r="BW19" s="247"/>
      <c r="BX19" s="240"/>
      <c r="BY19" s="247"/>
      <c r="BZ19" s="247"/>
      <c r="CA19" s="247"/>
      <c r="CB19" s="247"/>
      <c r="CC19" s="247"/>
      <c r="CD19" s="247"/>
      <c r="CF19" s="240"/>
      <c r="CG19" s="240"/>
      <c r="CH19" s="240"/>
      <c r="CI19" s="246"/>
    </row>
    <row r="20" spans="1:87" s="245" customFormat="1" ht="14.25" customHeight="1">
      <c r="A20" s="532" t="s">
        <v>591</v>
      </c>
      <c r="B20" s="532"/>
      <c r="C20" s="532"/>
      <c r="D20" s="532"/>
      <c r="E20" s="532"/>
      <c r="F20" s="532"/>
      <c r="G20" s="532"/>
      <c r="H20" s="532"/>
      <c r="I20" s="532"/>
      <c r="J20" s="532"/>
      <c r="K20" s="532"/>
      <c r="L20" s="532"/>
      <c r="M20" s="532"/>
      <c r="N20" s="532"/>
      <c r="O20" s="532"/>
      <c r="P20" s="239"/>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N20" s="240"/>
      <c r="AO20" s="240"/>
      <c r="AP20" s="240"/>
      <c r="AQ20" s="246"/>
      <c r="AT20" s="240"/>
      <c r="AU20" s="239"/>
      <c r="AV20" s="246"/>
      <c r="AW20" s="246"/>
      <c r="AX20" s="246"/>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F20" s="240"/>
      <c r="CG20" s="240"/>
      <c r="CH20" s="240"/>
      <c r="CI20" s="246"/>
    </row>
    <row r="21" spans="1:87" ht="11.25" customHeight="1">
      <c r="A21" s="39"/>
      <c r="B21" s="39"/>
      <c r="C21" s="248"/>
      <c r="D21" s="248"/>
      <c r="E21" s="248"/>
      <c r="F21" s="248"/>
      <c r="G21" s="200"/>
      <c r="H21" s="200"/>
      <c r="I21" s="200"/>
      <c r="J21" s="248"/>
      <c r="K21" s="200"/>
      <c r="L21" s="39"/>
      <c r="M21" s="39"/>
      <c r="N21" s="39"/>
      <c r="O21" s="39"/>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N21" s="234"/>
      <c r="AO21" s="234"/>
      <c r="AP21" s="234"/>
      <c r="AQ21" s="235"/>
      <c r="AT21" s="236"/>
      <c r="AU21" s="232"/>
      <c r="AV21" s="235"/>
      <c r="AW21" s="235"/>
      <c r="AX21" s="235"/>
      <c r="AY21" s="237"/>
      <c r="AZ21" s="237"/>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F21" s="234"/>
      <c r="CG21" s="234"/>
      <c r="CH21" s="234"/>
      <c r="CI21" s="235"/>
    </row>
    <row r="22" spans="1:87" ht="17.25" customHeight="1">
      <c r="A22" s="39"/>
      <c r="B22" s="39"/>
      <c r="C22" s="248"/>
      <c r="D22" s="248"/>
      <c r="E22" s="248"/>
      <c r="F22" s="248"/>
      <c r="G22" s="200"/>
      <c r="H22" s="200"/>
      <c r="I22" s="39"/>
      <c r="J22" s="248"/>
      <c r="K22" s="200"/>
      <c r="L22" s="39"/>
      <c r="M22" s="39"/>
      <c r="N22" s="39" t="s">
        <v>607</v>
      </c>
      <c r="O22" s="39"/>
      <c r="Q22" s="234"/>
      <c r="R22" s="234"/>
      <c r="S22" s="234"/>
      <c r="T22" s="234"/>
      <c r="U22" s="234"/>
      <c r="V22" s="234"/>
      <c r="W22" s="234"/>
      <c r="X22" s="234"/>
      <c r="Y22" s="234"/>
      <c r="Z22" s="234"/>
      <c r="AA22" s="234"/>
      <c r="AB22" s="234"/>
      <c r="AC22" s="234"/>
      <c r="AD22" s="234"/>
      <c r="AF22" s="234"/>
      <c r="AN22" s="234"/>
      <c r="AO22" s="234"/>
      <c r="AP22" s="234"/>
      <c r="AQ22" s="235"/>
      <c r="AT22" s="236"/>
      <c r="AU22" s="232"/>
      <c r="AV22" s="235"/>
      <c r="AW22" s="235"/>
      <c r="AX22" s="235"/>
      <c r="AY22" s="237"/>
      <c r="AZ22" s="237"/>
      <c r="BB22" s="234"/>
      <c r="BC22" s="234"/>
      <c r="BD22" s="234"/>
      <c r="BE22" s="234"/>
      <c r="BF22" s="234"/>
      <c r="BG22" s="234"/>
      <c r="BH22" s="234"/>
      <c r="BI22" s="234"/>
      <c r="BJ22" s="234"/>
      <c r="BK22" s="234"/>
      <c r="BL22" s="234"/>
      <c r="BM22" s="234"/>
      <c r="BN22" s="234"/>
      <c r="BO22" s="234"/>
      <c r="BP22" s="234"/>
      <c r="BQ22" s="234"/>
      <c r="BR22" s="234"/>
      <c r="BS22" s="234"/>
      <c r="BT22" s="234"/>
      <c r="BU22" s="234"/>
      <c r="BV22" s="234"/>
      <c r="BX22" s="234"/>
      <c r="CF22" s="234"/>
      <c r="CG22" s="234"/>
      <c r="CH22" s="234"/>
      <c r="CI22" s="235"/>
    </row>
    <row r="23" spans="3:87" ht="12.75" customHeight="1">
      <c r="C23" s="235"/>
      <c r="D23" s="235"/>
      <c r="E23" s="235"/>
      <c r="F23" s="235"/>
      <c r="G23" s="237"/>
      <c r="H23" s="237"/>
      <c r="I23" s="234"/>
      <c r="J23" s="235"/>
      <c r="K23" s="249"/>
      <c r="L23" s="234"/>
      <c r="M23" s="249"/>
      <c r="N23" s="249"/>
      <c r="O23" s="249"/>
      <c r="Q23" s="249"/>
      <c r="R23" s="249"/>
      <c r="S23" s="249"/>
      <c r="T23" s="234"/>
      <c r="U23" s="249"/>
      <c r="V23" s="249"/>
      <c r="W23" s="249"/>
      <c r="X23" s="249"/>
      <c r="Y23" s="234"/>
      <c r="Z23" s="234"/>
      <c r="AA23" s="249"/>
      <c r="AB23" s="249"/>
      <c r="AC23" s="249"/>
      <c r="AD23" s="249"/>
      <c r="AE23" s="249"/>
      <c r="AF23" s="234"/>
      <c r="AG23" s="249"/>
      <c r="AH23" s="249"/>
      <c r="AI23" s="249"/>
      <c r="AJ23" s="249"/>
      <c r="AK23" s="249"/>
      <c r="AL23" s="249"/>
      <c r="AN23" s="234"/>
      <c r="AO23" s="234"/>
      <c r="AP23" s="234"/>
      <c r="AQ23" s="235"/>
      <c r="AT23" s="236"/>
      <c r="AU23" s="232"/>
      <c r="AV23" s="235"/>
      <c r="AW23" s="235"/>
      <c r="AX23" s="235"/>
      <c r="AY23" s="237"/>
      <c r="AZ23" s="237"/>
      <c r="BA23" s="234"/>
      <c r="BB23" s="249"/>
      <c r="BC23" s="249"/>
      <c r="BD23" s="234"/>
      <c r="BE23" s="249"/>
      <c r="BF23" s="249"/>
      <c r="BG23" s="249"/>
      <c r="BH23" s="234"/>
      <c r="BI23" s="249"/>
      <c r="BJ23" s="250"/>
      <c r="BK23" s="249"/>
      <c r="BL23" s="234"/>
      <c r="BM23" s="249"/>
      <c r="BN23" s="249"/>
      <c r="BO23" s="249"/>
      <c r="BP23" s="249"/>
      <c r="BQ23" s="234"/>
      <c r="BR23" s="234"/>
      <c r="BS23" s="249"/>
      <c r="BT23" s="249"/>
      <c r="BU23" s="249"/>
      <c r="BV23" s="249"/>
      <c r="BW23" s="249"/>
      <c r="BX23" s="234"/>
      <c r="BY23" s="249"/>
      <c r="BZ23" s="249"/>
      <c r="CA23" s="249"/>
      <c r="CB23" s="249"/>
      <c r="CC23" s="249"/>
      <c r="CD23" s="249"/>
      <c r="CF23" s="234"/>
      <c r="CG23" s="234"/>
      <c r="CH23" s="234"/>
      <c r="CI23" s="235"/>
    </row>
    <row r="24" ht="12.75" customHeight="1"/>
    <row r="32" spans="8:16" ht="12.75" customHeight="1">
      <c r="H32" s="198"/>
      <c r="I32" s="199"/>
      <c r="J32" s="199"/>
      <c r="K32" s="199"/>
      <c r="L32" s="199"/>
      <c r="M32" s="199"/>
      <c r="N32" s="199"/>
      <c r="O32" s="199"/>
      <c r="P32" s="199"/>
    </row>
    <row r="34" spans="5:14" ht="12.75">
      <c r="E34" s="251"/>
      <c r="F34" s="247"/>
      <c r="G34" s="247"/>
      <c r="H34" s="247"/>
      <c r="I34" s="247"/>
      <c r="J34" s="251"/>
      <c r="K34" s="245"/>
      <c r="L34" s="240"/>
      <c r="M34" s="240"/>
      <c r="N34" s="240"/>
    </row>
    <row r="37" spans="3:15" ht="12.75">
      <c r="C37" s="525"/>
      <c r="D37" s="525"/>
      <c r="E37" s="525"/>
      <c r="F37" s="525"/>
      <c r="G37" s="525"/>
      <c r="H37" s="525"/>
      <c r="I37" s="525"/>
      <c r="J37" s="525"/>
      <c r="K37" s="525"/>
      <c r="L37" s="525"/>
      <c r="M37" s="525"/>
      <c r="N37" s="525"/>
      <c r="O37" s="525"/>
    </row>
    <row r="38" spans="3:15" ht="12.75">
      <c r="C38" s="525"/>
      <c r="D38" s="525"/>
      <c r="E38" s="525"/>
      <c r="F38" s="525"/>
      <c r="G38" s="525"/>
      <c r="H38" s="525"/>
      <c r="I38" s="525"/>
      <c r="J38" s="525"/>
      <c r="K38" s="525"/>
      <c r="L38" s="525"/>
      <c r="M38" s="525"/>
      <c r="N38" s="525"/>
      <c r="O38" s="525"/>
    </row>
  </sheetData>
  <sheetProtection/>
  <mergeCells count="24">
    <mergeCell ref="C38:O38"/>
    <mergeCell ref="H5:I5"/>
    <mergeCell ref="J5:J6"/>
    <mergeCell ref="E5:E6"/>
    <mergeCell ref="F5:G5"/>
    <mergeCell ref="O5:O6"/>
    <mergeCell ref="M5:M6"/>
    <mergeCell ref="N5:N6"/>
    <mergeCell ref="A17:O17"/>
    <mergeCell ref="A18:O18"/>
    <mergeCell ref="A3:O3"/>
    <mergeCell ref="L4:O4"/>
    <mergeCell ref="A19:O19"/>
    <mergeCell ref="A20:O20"/>
    <mergeCell ref="P1:P2"/>
    <mergeCell ref="C37:O37"/>
    <mergeCell ref="A5:A6"/>
    <mergeCell ref="B5:B6"/>
    <mergeCell ref="C5:C6"/>
    <mergeCell ref="D5:D6"/>
    <mergeCell ref="K5:K6"/>
    <mergeCell ref="L5:L6"/>
    <mergeCell ref="A1:O1"/>
    <mergeCell ref="A2:O2"/>
  </mergeCells>
  <hyperlinks>
    <hyperlink ref="P1:P2" location="REPORTS!A1" display="BACK TO REPORTS"/>
  </hyperlinks>
  <printOptions horizontalCentered="1"/>
  <pageMargins left="0.5" right="0.5" top="0.5" bottom="0.5" header="0.5" footer="0.5"/>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Y56"/>
  <sheetViews>
    <sheetView zoomScaleSheetLayoutView="100" zoomScalePageLayoutView="0" workbookViewId="0" topLeftCell="AJ1">
      <selection activeCell="AO20" sqref="AO20"/>
    </sheetView>
  </sheetViews>
  <sheetFormatPr defaultColWidth="0" defaultRowHeight="12.75" zeroHeight="1"/>
  <cols>
    <col min="1" max="1" width="5.28125" style="206" customWidth="1"/>
    <col min="2" max="4" width="7.421875" style="203" customWidth="1"/>
    <col min="5" max="8" width="6.8515625" style="203" customWidth="1"/>
    <col min="9" max="10" width="7.00390625" style="203" customWidth="1"/>
    <col min="11" max="16" width="6.8515625" style="203" customWidth="1"/>
    <col min="17" max="17" width="10.00390625" style="203" customWidth="1"/>
    <col min="18" max="18" width="9.28125" style="203" customWidth="1"/>
    <col min="19" max="19" width="11.7109375" style="203" customWidth="1"/>
    <col min="20" max="20" width="11.00390625" style="206" customWidth="1"/>
    <col min="21" max="21" width="11.7109375" style="206" customWidth="1"/>
    <col min="22" max="22" width="11.421875" style="206" customWidth="1"/>
    <col min="23" max="23" width="11.7109375" style="206" customWidth="1"/>
    <col min="24" max="24" width="32.00390625" style="203" customWidth="1"/>
    <col min="25" max="25" width="31.57421875" style="203" customWidth="1"/>
    <col min="26" max="26" width="19.8515625" style="206" customWidth="1"/>
    <col min="27" max="27" width="12.28125" style="206" customWidth="1"/>
    <col min="28" max="29" width="6.8515625" style="206" customWidth="1"/>
    <col min="30" max="31" width="9.140625" style="206" customWidth="1"/>
    <col min="32" max="32" width="14.421875" style="206" customWidth="1"/>
    <col min="33" max="33" width="9.421875" style="206" customWidth="1"/>
    <col min="34" max="34" width="7.00390625" style="206" customWidth="1"/>
    <col min="35" max="35" width="6.57421875" style="206" customWidth="1"/>
    <col min="36" max="36" width="6.140625" style="206" customWidth="1"/>
    <col min="37" max="37" width="8.00390625" style="206" customWidth="1"/>
    <col min="38" max="38" width="9.140625" style="206" customWidth="1"/>
    <col min="39" max="39" width="7.57421875" style="206" customWidth="1"/>
    <col min="40" max="40" width="8.57421875" style="206" customWidth="1"/>
    <col min="41" max="41" width="9.00390625" style="206" customWidth="1"/>
    <col min="42" max="42" width="7.7109375" style="206" customWidth="1"/>
    <col min="43" max="43" width="8.28125" style="206" customWidth="1"/>
    <col min="44" max="44" width="7.8515625" style="206" customWidth="1"/>
    <col min="45" max="45" width="9.140625" style="206" customWidth="1"/>
    <col min="46" max="46" width="11.140625" style="206" customWidth="1"/>
    <col min="47" max="47" width="8.8515625" style="206" customWidth="1"/>
    <col min="48" max="48" width="8.8515625" style="203" customWidth="1"/>
    <col min="49" max="49" width="17.7109375" style="206" customWidth="1"/>
    <col min="50" max="50" width="34.7109375" style="203" customWidth="1"/>
    <col min="51" max="51" width="36.8515625" style="211" customWidth="1"/>
    <col min="52" max="16384" width="0" style="187" hidden="1" customWidth="1"/>
  </cols>
  <sheetData>
    <row r="1" spans="1:51" ht="23.25" customHeight="1">
      <c r="A1" s="326" t="s">
        <v>305</v>
      </c>
      <c r="B1" s="326"/>
      <c r="C1" s="326"/>
      <c r="D1" s="326"/>
      <c r="E1" s="326"/>
      <c r="F1" s="326"/>
      <c r="G1" s="326"/>
      <c r="H1" s="326"/>
      <c r="I1" s="326"/>
      <c r="J1" s="326"/>
      <c r="K1" s="326"/>
      <c r="L1" s="326"/>
      <c r="M1" s="326"/>
      <c r="N1" s="326"/>
      <c r="O1" s="326"/>
      <c r="P1" s="326"/>
      <c r="Q1" s="326"/>
      <c r="R1" s="329" t="s">
        <v>565</v>
      </c>
      <c r="S1" s="329"/>
      <c r="T1" s="208"/>
      <c r="U1" s="209"/>
      <c r="V1" s="209"/>
      <c r="W1" s="209"/>
      <c r="X1" s="210"/>
      <c r="Y1" s="210"/>
      <c r="Z1" s="209"/>
      <c r="AA1" s="209"/>
      <c r="AB1" s="209"/>
      <c r="AC1" s="209"/>
      <c r="AD1" s="209"/>
      <c r="AE1" s="209"/>
      <c r="AF1" s="209"/>
      <c r="AG1" s="209"/>
      <c r="AH1" s="209"/>
      <c r="AI1" s="209"/>
      <c r="AJ1" s="209"/>
      <c r="AK1" s="209"/>
      <c r="AL1" s="209"/>
      <c r="AM1" s="209"/>
      <c r="AN1" s="209"/>
      <c r="AO1" s="209"/>
      <c r="AP1" s="209"/>
      <c r="AQ1" s="209"/>
      <c r="AR1" s="209"/>
      <c r="AS1" s="209"/>
      <c r="AT1" s="209"/>
      <c r="AU1" s="209"/>
      <c r="AV1" s="210"/>
      <c r="AW1" s="209"/>
      <c r="AX1" s="210"/>
      <c r="AY1" s="210"/>
    </row>
    <row r="2" spans="1:51" ht="23.25" customHeight="1">
      <c r="A2" s="334" t="s">
        <v>138</v>
      </c>
      <c r="B2" s="334"/>
      <c r="C2" s="334"/>
      <c r="D2" s="334"/>
      <c r="E2" s="339" t="s">
        <v>304</v>
      </c>
      <c r="F2" s="335"/>
      <c r="G2" s="335"/>
      <c r="H2" s="335"/>
      <c r="I2" s="335"/>
      <c r="J2" s="340" t="s">
        <v>143</v>
      </c>
      <c r="K2" s="340"/>
      <c r="L2" s="340"/>
      <c r="M2" s="340"/>
      <c r="N2" s="340"/>
      <c r="O2" s="340"/>
      <c r="P2" s="340"/>
      <c r="Q2" s="340"/>
      <c r="R2" s="329"/>
      <c r="S2" s="329"/>
      <c r="T2" s="209"/>
      <c r="U2" s="209"/>
      <c r="V2" s="209"/>
      <c r="W2" s="209"/>
      <c r="X2" s="210"/>
      <c r="Y2" s="210"/>
      <c r="Z2" s="209"/>
      <c r="AA2" s="209"/>
      <c r="AB2" s="209"/>
      <c r="AC2" s="209"/>
      <c r="AD2" s="209"/>
      <c r="AE2" s="209"/>
      <c r="AF2" s="209"/>
      <c r="AG2" s="209"/>
      <c r="AH2" s="209"/>
      <c r="AI2" s="209"/>
      <c r="AJ2" s="209"/>
      <c r="AK2" s="209"/>
      <c r="AL2" s="209"/>
      <c r="AM2" s="209"/>
      <c r="AN2" s="209"/>
      <c r="AO2" s="209"/>
      <c r="AP2" s="209"/>
      <c r="AQ2" s="209"/>
      <c r="AR2" s="209"/>
      <c r="AS2" s="209"/>
      <c r="AT2" s="209"/>
      <c r="AU2" s="209"/>
      <c r="AV2" s="210"/>
      <c r="AW2" s="209"/>
      <c r="AX2" s="210"/>
      <c r="AY2" s="210"/>
    </row>
    <row r="3" spans="1:51" ht="21" customHeight="1">
      <c r="A3" s="334" t="s">
        <v>139</v>
      </c>
      <c r="B3" s="334"/>
      <c r="C3" s="334"/>
      <c r="D3" s="334"/>
      <c r="E3" s="330" t="s">
        <v>503</v>
      </c>
      <c r="F3" s="331"/>
      <c r="G3" s="331"/>
      <c r="H3" s="331"/>
      <c r="I3" s="339"/>
      <c r="J3" s="334" t="s">
        <v>141</v>
      </c>
      <c r="K3" s="334"/>
      <c r="L3" s="334"/>
      <c r="M3" s="339" t="s">
        <v>315</v>
      </c>
      <c r="N3" s="335"/>
      <c r="O3" s="335"/>
      <c r="P3" s="335"/>
      <c r="Q3" s="335"/>
      <c r="R3" s="210"/>
      <c r="S3" s="210"/>
      <c r="T3" s="209"/>
      <c r="U3" s="209"/>
      <c r="V3" s="209"/>
      <c r="W3" s="209"/>
      <c r="X3" s="210"/>
      <c r="Y3" s="210"/>
      <c r="Z3" s="209"/>
      <c r="AA3" s="209"/>
      <c r="AB3" s="209"/>
      <c r="AC3" s="209"/>
      <c r="AD3" s="209"/>
      <c r="AE3" s="209"/>
      <c r="AF3" s="209"/>
      <c r="AG3" s="209"/>
      <c r="AH3" s="209"/>
      <c r="AI3" s="209"/>
      <c r="AJ3" s="209"/>
      <c r="AK3" s="209"/>
      <c r="AL3" s="209"/>
      <c r="AM3" s="209"/>
      <c r="AN3" s="209"/>
      <c r="AO3" s="209"/>
      <c r="AP3" s="209"/>
      <c r="AQ3" s="209"/>
      <c r="AR3" s="209"/>
      <c r="AS3" s="209"/>
      <c r="AT3" s="209"/>
      <c r="AU3" s="209"/>
      <c r="AV3" s="210"/>
      <c r="AW3" s="209"/>
      <c r="AX3" s="210"/>
      <c r="AY3" s="210"/>
    </row>
    <row r="4" spans="1:51" ht="21" customHeight="1">
      <c r="A4" s="334" t="s">
        <v>140</v>
      </c>
      <c r="B4" s="334"/>
      <c r="C4" s="334"/>
      <c r="D4" s="334"/>
      <c r="E4" s="203">
        <v>7</v>
      </c>
      <c r="J4" s="334" t="s">
        <v>142</v>
      </c>
      <c r="K4" s="334"/>
      <c r="L4" s="334"/>
      <c r="M4" s="203">
        <v>3</v>
      </c>
      <c r="R4" s="210"/>
      <c r="S4" s="210"/>
      <c r="T4" s="209"/>
      <c r="U4" s="209"/>
      <c r="V4" s="209"/>
      <c r="W4" s="209"/>
      <c r="X4" s="210"/>
      <c r="Y4" s="210"/>
      <c r="Z4" s="209"/>
      <c r="AA4" s="209"/>
      <c r="AB4" s="209"/>
      <c r="AC4" s="209"/>
      <c r="AD4" s="209"/>
      <c r="AE4" s="209"/>
      <c r="AF4" s="209"/>
      <c r="AG4" s="209"/>
      <c r="AH4" s="209"/>
      <c r="AI4" s="209"/>
      <c r="AJ4" s="209"/>
      <c r="AK4" s="209"/>
      <c r="AL4" s="209"/>
      <c r="AM4" s="209"/>
      <c r="AN4" s="209"/>
      <c r="AO4" s="209"/>
      <c r="AP4" s="209"/>
      <c r="AQ4" s="209"/>
      <c r="AR4" s="209"/>
      <c r="AS4" s="209"/>
      <c r="AT4" s="209"/>
      <c r="AU4" s="209"/>
      <c r="AV4" s="210"/>
      <c r="AW4" s="209"/>
      <c r="AX4" s="210"/>
      <c r="AY4" s="210"/>
    </row>
    <row r="5" spans="1:51" ht="21" customHeight="1">
      <c r="A5" s="334" t="s">
        <v>231</v>
      </c>
      <c r="B5" s="334"/>
      <c r="C5" s="334"/>
      <c r="D5" s="334"/>
      <c r="E5" s="203">
        <v>9</v>
      </c>
      <c r="G5" s="203">
        <v>1</v>
      </c>
      <c r="J5" s="334" t="s">
        <v>144</v>
      </c>
      <c r="K5" s="334"/>
      <c r="L5" s="334"/>
      <c r="M5" s="335" t="s">
        <v>507</v>
      </c>
      <c r="N5" s="335"/>
      <c r="O5" s="335"/>
      <c r="P5" s="335"/>
      <c r="Q5" s="335"/>
      <c r="R5" s="210"/>
      <c r="S5" s="210"/>
      <c r="T5" s="209"/>
      <c r="U5" s="209"/>
      <c r="V5" s="209"/>
      <c r="W5" s="209"/>
      <c r="X5" s="210"/>
      <c r="Y5" s="210"/>
      <c r="Z5" s="209"/>
      <c r="AA5" s="209"/>
      <c r="AB5" s="209"/>
      <c r="AC5" s="209"/>
      <c r="AD5" s="209"/>
      <c r="AE5" s="209"/>
      <c r="AF5" s="209"/>
      <c r="AG5" s="209"/>
      <c r="AH5" s="209"/>
      <c r="AI5" s="209"/>
      <c r="AJ5" s="209"/>
      <c r="AK5" s="209"/>
      <c r="AL5" s="209"/>
      <c r="AM5" s="209"/>
      <c r="AN5" s="209"/>
      <c r="AO5" s="209"/>
      <c r="AP5" s="209"/>
      <c r="AQ5" s="209"/>
      <c r="AR5" s="209"/>
      <c r="AS5" s="209"/>
      <c r="AT5" s="209"/>
      <c r="AU5" s="209"/>
      <c r="AV5" s="210"/>
      <c r="AW5" s="209"/>
      <c r="AX5" s="210"/>
      <c r="AY5" s="210"/>
    </row>
    <row r="6" spans="1:51" ht="21" customHeight="1">
      <c r="A6" s="334" t="s">
        <v>145</v>
      </c>
      <c r="B6" s="334"/>
      <c r="C6" s="334"/>
      <c r="D6" s="334"/>
      <c r="E6" s="339">
        <v>16.264</v>
      </c>
      <c r="F6" s="335"/>
      <c r="J6" s="334" t="s">
        <v>139</v>
      </c>
      <c r="K6" s="334"/>
      <c r="L6" s="334"/>
      <c r="M6" s="335" t="str">
        <f>E3</f>
        <v>Saidabad-I</v>
      </c>
      <c r="N6" s="335"/>
      <c r="O6" s="335"/>
      <c r="P6" s="335"/>
      <c r="Q6" s="335"/>
      <c r="R6" s="210"/>
      <c r="S6" s="210"/>
      <c r="T6" s="209"/>
      <c r="U6" s="209"/>
      <c r="V6" s="209"/>
      <c r="W6" s="209"/>
      <c r="X6" s="210"/>
      <c r="Y6" s="210"/>
      <c r="Z6" s="209"/>
      <c r="AA6" s="209"/>
      <c r="AB6" s="209"/>
      <c r="AC6" s="209"/>
      <c r="AD6" s="209"/>
      <c r="AE6" s="209"/>
      <c r="AF6" s="209"/>
      <c r="AG6" s="209"/>
      <c r="AH6" s="209"/>
      <c r="AI6" s="209"/>
      <c r="AJ6" s="209"/>
      <c r="AK6" s="209"/>
      <c r="AL6" s="209"/>
      <c r="AM6" s="209"/>
      <c r="AN6" s="209"/>
      <c r="AO6" s="209"/>
      <c r="AP6" s="209"/>
      <c r="AQ6" s="209"/>
      <c r="AR6" s="209"/>
      <c r="AS6" s="209"/>
      <c r="AT6" s="209"/>
      <c r="AU6" s="209"/>
      <c r="AV6" s="210"/>
      <c r="AW6" s="209"/>
      <c r="AX6" s="210"/>
      <c r="AY6" s="210"/>
    </row>
    <row r="7" spans="1:51" ht="21" customHeight="1">
      <c r="A7" s="334" t="s">
        <v>312</v>
      </c>
      <c r="B7" s="334"/>
      <c r="C7" s="334"/>
      <c r="D7" s="334"/>
      <c r="E7" s="203">
        <v>4</v>
      </c>
      <c r="J7" s="334" t="s">
        <v>140</v>
      </c>
      <c r="K7" s="334"/>
      <c r="L7" s="334"/>
      <c r="M7" s="203">
        <v>7</v>
      </c>
      <c r="R7" s="210"/>
      <c r="S7" s="210"/>
      <c r="T7" s="209"/>
      <c r="U7" s="209"/>
      <c r="V7" s="209"/>
      <c r="W7" s="209"/>
      <c r="X7" s="210"/>
      <c r="Y7" s="210"/>
      <c r="Z7" s="209"/>
      <c r="AA7" s="209"/>
      <c r="AB7" s="209"/>
      <c r="AC7" s="209"/>
      <c r="AD7" s="209"/>
      <c r="AE7" s="209"/>
      <c r="AF7" s="209"/>
      <c r="AG7" s="209"/>
      <c r="AH7" s="209"/>
      <c r="AI7" s="209"/>
      <c r="AJ7" s="209"/>
      <c r="AK7" s="209"/>
      <c r="AL7" s="209"/>
      <c r="AM7" s="209"/>
      <c r="AN7" s="209"/>
      <c r="AO7" s="209"/>
      <c r="AP7" s="209"/>
      <c r="AQ7" s="209"/>
      <c r="AR7" s="209"/>
      <c r="AS7" s="209"/>
      <c r="AT7" s="209"/>
      <c r="AU7" s="209"/>
      <c r="AV7" s="210"/>
      <c r="AW7" s="209"/>
      <c r="AX7" s="210"/>
      <c r="AY7" s="210"/>
    </row>
    <row r="8" spans="1:51" ht="21" customHeight="1">
      <c r="A8" s="334" t="s">
        <v>570</v>
      </c>
      <c r="B8" s="334"/>
      <c r="C8" s="334"/>
      <c r="D8" s="334"/>
      <c r="E8" s="203">
        <v>2</v>
      </c>
      <c r="J8" s="334" t="s">
        <v>146</v>
      </c>
      <c r="K8" s="334"/>
      <c r="L8" s="334"/>
      <c r="M8" s="335">
        <v>2562457896</v>
      </c>
      <c r="N8" s="335"/>
      <c r="O8" s="335"/>
      <c r="P8" s="335"/>
      <c r="Q8" s="335"/>
      <c r="R8" s="210"/>
      <c r="S8" s="210"/>
      <c r="T8" s="209"/>
      <c r="U8" s="209"/>
      <c r="V8" s="209"/>
      <c r="W8" s="209"/>
      <c r="X8" s="210"/>
      <c r="Y8" s="210"/>
      <c r="Z8" s="209"/>
      <c r="AA8" s="209"/>
      <c r="AB8" s="209"/>
      <c r="AC8" s="209"/>
      <c r="AD8" s="209"/>
      <c r="AE8" s="209"/>
      <c r="AF8" s="209"/>
      <c r="AG8" s="209"/>
      <c r="AH8" s="209"/>
      <c r="AI8" s="209"/>
      <c r="AJ8" s="209"/>
      <c r="AK8" s="209"/>
      <c r="AL8" s="209"/>
      <c r="AM8" s="209"/>
      <c r="AN8" s="209"/>
      <c r="AO8" s="209"/>
      <c r="AP8" s="209"/>
      <c r="AQ8" s="209"/>
      <c r="AR8" s="209"/>
      <c r="AS8" s="209"/>
      <c r="AT8" s="209"/>
      <c r="AU8" s="209"/>
      <c r="AV8" s="210"/>
      <c r="AW8" s="209"/>
      <c r="AX8" s="210"/>
      <c r="AY8" s="210"/>
    </row>
    <row r="9" spans="1:51" s="186" customFormat="1" ht="21.75" customHeight="1">
      <c r="A9" s="324" t="s">
        <v>569</v>
      </c>
      <c r="B9" s="324"/>
      <c r="C9" s="324"/>
      <c r="D9" s="324"/>
      <c r="E9" s="324"/>
      <c r="F9" s="324"/>
      <c r="G9" s="324"/>
      <c r="H9" s="324"/>
      <c r="I9" s="325"/>
      <c r="J9" s="334" t="s">
        <v>562</v>
      </c>
      <c r="K9" s="334"/>
      <c r="L9" s="334"/>
      <c r="M9" s="203">
        <v>1</v>
      </c>
      <c r="N9" s="203"/>
      <c r="O9" s="203"/>
      <c r="P9" s="203"/>
      <c r="Q9" s="203"/>
      <c r="R9" s="210"/>
      <c r="S9" s="210"/>
      <c r="T9" s="209"/>
      <c r="U9" s="209"/>
      <c r="V9" s="209"/>
      <c r="W9" s="209"/>
      <c r="X9" s="210"/>
      <c r="Y9" s="210"/>
      <c r="Z9" s="209"/>
      <c r="AA9" s="209"/>
      <c r="AB9" s="209"/>
      <c r="AC9" s="209"/>
      <c r="AD9" s="209"/>
      <c r="AE9" s="209"/>
      <c r="AF9" s="209"/>
      <c r="AG9" s="209"/>
      <c r="AH9" s="209"/>
      <c r="AI9" s="209"/>
      <c r="AJ9" s="209"/>
      <c r="AK9" s="209"/>
      <c r="AL9" s="209"/>
      <c r="AM9" s="209"/>
      <c r="AN9" s="209"/>
      <c r="AO9" s="209"/>
      <c r="AP9" s="209"/>
      <c r="AQ9" s="209"/>
      <c r="AR9" s="209"/>
      <c r="AS9" s="209"/>
      <c r="AT9" s="209"/>
      <c r="AU9" s="209"/>
      <c r="AV9" s="210"/>
      <c r="AW9" s="209"/>
      <c r="AX9" s="210"/>
      <c r="AY9" s="210"/>
    </row>
    <row r="10" spans="1:51" ht="21" customHeight="1" hidden="1">
      <c r="A10" s="188"/>
      <c r="B10" s="187"/>
      <c r="C10" s="187"/>
      <c r="D10" s="187"/>
      <c r="E10" s="187"/>
      <c r="F10" s="187"/>
      <c r="G10" s="187"/>
      <c r="H10" s="187"/>
      <c r="I10" s="187"/>
      <c r="J10" s="187"/>
      <c r="K10" s="187"/>
      <c r="L10" s="187"/>
      <c r="M10" s="187"/>
      <c r="N10" s="187"/>
      <c r="O10" s="187"/>
      <c r="P10" s="187"/>
      <c r="Q10" s="187"/>
      <c r="R10" s="187"/>
      <c r="S10" s="187"/>
      <c r="T10" s="188"/>
      <c r="U10" s="188"/>
      <c r="V10" s="188"/>
      <c r="W10" s="188"/>
      <c r="X10" s="187"/>
      <c r="Y10" s="187"/>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7"/>
      <c r="AW10" s="188"/>
      <c r="AX10" s="187"/>
      <c r="AY10" s="187"/>
    </row>
    <row r="11" spans="1:51" s="188" customFormat="1" ht="24" customHeight="1">
      <c r="A11" s="336" t="s">
        <v>118</v>
      </c>
      <c r="B11" s="336" t="s">
        <v>119</v>
      </c>
      <c r="C11" s="336"/>
      <c r="D11" s="336"/>
      <c r="E11" s="336"/>
      <c r="F11" s="337" t="s">
        <v>120</v>
      </c>
      <c r="G11" s="337"/>
      <c r="H11" s="337"/>
      <c r="I11" s="337"/>
      <c r="J11" s="337"/>
      <c r="K11" s="337"/>
      <c r="L11" s="337"/>
      <c r="M11" s="337"/>
      <c r="N11" s="337"/>
      <c r="O11" s="337"/>
      <c r="P11" s="337"/>
      <c r="Q11" s="337"/>
      <c r="R11" s="337"/>
      <c r="S11" s="337"/>
      <c r="T11" s="337"/>
      <c r="U11" s="337"/>
      <c r="V11" s="337"/>
      <c r="W11" s="337"/>
      <c r="X11" s="337"/>
      <c r="Y11" s="337"/>
      <c r="Z11" s="337" t="s">
        <v>134</v>
      </c>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6" t="s">
        <v>560</v>
      </c>
      <c r="AX11" s="333" t="s">
        <v>605</v>
      </c>
      <c r="AY11" s="332"/>
    </row>
    <row r="12" spans="1:51" s="188" customFormat="1" ht="26.25" customHeight="1">
      <c r="A12" s="336"/>
      <c r="B12" s="336"/>
      <c r="C12" s="336"/>
      <c r="D12" s="336"/>
      <c r="E12" s="336"/>
      <c r="F12" s="336" t="s">
        <v>116</v>
      </c>
      <c r="G12" s="336"/>
      <c r="H12" s="336"/>
      <c r="I12" s="336" t="s">
        <v>121</v>
      </c>
      <c r="J12" s="336"/>
      <c r="K12" s="336" t="s">
        <v>122</v>
      </c>
      <c r="L12" s="336"/>
      <c r="M12" s="336" t="s">
        <v>123</v>
      </c>
      <c r="N12" s="336"/>
      <c r="O12" s="336" t="s">
        <v>124</v>
      </c>
      <c r="P12" s="336"/>
      <c r="Q12" s="336" t="s">
        <v>125</v>
      </c>
      <c r="R12" s="336"/>
      <c r="S12" s="336" t="s">
        <v>128</v>
      </c>
      <c r="T12" s="336" t="s">
        <v>135</v>
      </c>
      <c r="U12" s="336" t="s">
        <v>129</v>
      </c>
      <c r="V12" s="336" t="s">
        <v>130</v>
      </c>
      <c r="W12" s="336" t="s">
        <v>131</v>
      </c>
      <c r="X12" s="336" t="s">
        <v>557</v>
      </c>
      <c r="Y12" s="336" t="s">
        <v>133</v>
      </c>
      <c r="Z12" s="336" t="s">
        <v>137</v>
      </c>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3"/>
      <c r="AY12" s="332"/>
    </row>
    <row r="13" spans="1:51" s="188" customFormat="1" ht="26.25" customHeight="1">
      <c r="A13" s="336"/>
      <c r="B13" s="336"/>
      <c r="C13" s="336"/>
      <c r="D13" s="336"/>
      <c r="E13" s="336"/>
      <c r="F13" s="336"/>
      <c r="G13" s="336"/>
      <c r="H13" s="336"/>
      <c r="I13" s="336"/>
      <c r="J13" s="336"/>
      <c r="K13" s="336"/>
      <c r="L13" s="336"/>
      <c r="M13" s="336"/>
      <c r="N13" s="336"/>
      <c r="O13" s="336"/>
      <c r="P13" s="336"/>
      <c r="Q13" s="201" t="s">
        <v>126</v>
      </c>
      <c r="R13" s="201" t="s">
        <v>127</v>
      </c>
      <c r="S13" s="336"/>
      <c r="T13" s="336"/>
      <c r="U13" s="336"/>
      <c r="V13" s="336"/>
      <c r="W13" s="336"/>
      <c r="X13" s="336"/>
      <c r="Y13" s="336"/>
      <c r="Z13" s="201" t="s">
        <v>117</v>
      </c>
      <c r="AA13" s="201" t="s">
        <v>136</v>
      </c>
      <c r="AB13" s="201" t="s">
        <v>275</v>
      </c>
      <c r="AC13" s="201" t="s">
        <v>276</v>
      </c>
      <c r="AD13" s="201" t="s">
        <v>313</v>
      </c>
      <c r="AE13" s="201" t="s">
        <v>314</v>
      </c>
      <c r="AF13" s="201" t="s">
        <v>307</v>
      </c>
      <c r="AG13" s="201" t="s">
        <v>6</v>
      </c>
      <c r="AH13" s="201" t="s">
        <v>7</v>
      </c>
      <c r="AI13" s="201" t="s">
        <v>8</v>
      </c>
      <c r="AJ13" s="201" t="s">
        <v>9</v>
      </c>
      <c r="AK13" s="201" t="s">
        <v>12</v>
      </c>
      <c r="AL13" s="201" t="s">
        <v>13</v>
      </c>
      <c r="AM13" s="201" t="s">
        <v>14</v>
      </c>
      <c r="AN13" s="201" t="s">
        <v>558</v>
      </c>
      <c r="AO13" s="201" t="s">
        <v>16</v>
      </c>
      <c r="AP13" s="201" t="s">
        <v>17</v>
      </c>
      <c r="AQ13" s="201" t="s">
        <v>18</v>
      </c>
      <c r="AR13" s="201" t="s">
        <v>29</v>
      </c>
      <c r="AS13" s="201" t="s">
        <v>19</v>
      </c>
      <c r="AT13" s="201" t="s">
        <v>30</v>
      </c>
      <c r="AU13" s="201" t="s">
        <v>616</v>
      </c>
      <c r="AV13" s="201" t="s">
        <v>313</v>
      </c>
      <c r="AW13" s="336"/>
      <c r="AX13" s="333"/>
      <c r="AY13" s="332"/>
    </row>
    <row r="14" spans="1:51" ht="20.25" customHeight="1">
      <c r="A14" s="204">
        <v>1</v>
      </c>
      <c r="B14" s="335" t="s">
        <v>555</v>
      </c>
      <c r="C14" s="335"/>
      <c r="D14" s="335"/>
      <c r="E14" s="335"/>
      <c r="F14" s="327">
        <v>31</v>
      </c>
      <c r="G14" s="327"/>
      <c r="H14" s="327"/>
      <c r="I14" s="338">
        <v>25702</v>
      </c>
      <c r="J14" s="338"/>
      <c r="K14" s="338">
        <v>35380</v>
      </c>
      <c r="L14" s="338"/>
      <c r="M14" s="338">
        <v>35380</v>
      </c>
      <c r="N14" s="338"/>
      <c r="O14" s="338">
        <v>38484</v>
      </c>
      <c r="P14" s="338"/>
      <c r="Q14" s="205">
        <v>3</v>
      </c>
      <c r="R14" s="205">
        <v>9</v>
      </c>
      <c r="S14" s="205">
        <v>11</v>
      </c>
      <c r="T14" s="204">
        <v>2323571</v>
      </c>
      <c r="U14" s="204" t="s">
        <v>317</v>
      </c>
      <c r="V14" s="204">
        <v>12345678</v>
      </c>
      <c r="W14" s="204" t="s">
        <v>318</v>
      </c>
      <c r="X14" s="202" t="s">
        <v>543</v>
      </c>
      <c r="Y14" s="202">
        <v>15678910</v>
      </c>
      <c r="Z14" s="204">
        <v>31</v>
      </c>
      <c r="AA14" s="204">
        <v>15</v>
      </c>
      <c r="AB14" s="204">
        <v>10</v>
      </c>
      <c r="AC14" s="204"/>
      <c r="AD14" s="204">
        <v>200</v>
      </c>
      <c r="AE14" s="204">
        <v>250</v>
      </c>
      <c r="AF14" s="204">
        <v>2</v>
      </c>
      <c r="AG14" s="204">
        <v>6000</v>
      </c>
      <c r="AH14" s="204"/>
      <c r="AI14" s="204">
        <v>200</v>
      </c>
      <c r="AJ14" s="204"/>
      <c r="AK14" s="204">
        <v>47</v>
      </c>
      <c r="AL14" s="204">
        <v>500</v>
      </c>
      <c r="AM14" s="204"/>
      <c r="AN14" s="204"/>
      <c r="AO14" s="204"/>
      <c r="AP14" s="204"/>
      <c r="AQ14" s="204"/>
      <c r="AR14" s="204">
        <v>550</v>
      </c>
      <c r="AS14" s="204"/>
      <c r="AT14" s="204"/>
      <c r="AU14" s="204">
        <v>2</v>
      </c>
      <c r="AV14" s="204"/>
      <c r="AW14" s="204">
        <v>9868483818</v>
      </c>
      <c r="AX14" s="205"/>
      <c r="AY14" s="212">
        <f>IF(K!BN15="","",K!BN15)</f>
      </c>
    </row>
    <row r="15" spans="1:51" ht="20.25" customHeight="1">
      <c r="A15" s="204">
        <v>2</v>
      </c>
      <c r="B15" s="335" t="s">
        <v>325</v>
      </c>
      <c r="C15" s="335"/>
      <c r="D15" s="335"/>
      <c r="E15" s="335"/>
      <c r="F15" s="327">
        <v>24</v>
      </c>
      <c r="G15" s="327"/>
      <c r="H15" s="327"/>
      <c r="I15" s="338"/>
      <c r="J15" s="338"/>
      <c r="K15" s="338"/>
      <c r="L15" s="338"/>
      <c r="M15" s="338"/>
      <c r="N15" s="338"/>
      <c r="O15" s="338"/>
      <c r="P15" s="338"/>
      <c r="Q15" s="205"/>
      <c r="R15" s="205"/>
      <c r="S15" s="205"/>
      <c r="T15" s="204"/>
      <c r="U15" s="204"/>
      <c r="V15" s="204"/>
      <c r="W15" s="204"/>
      <c r="X15" s="202"/>
      <c r="Y15" s="202"/>
      <c r="Z15" s="204">
        <v>3</v>
      </c>
      <c r="AA15" s="204">
        <v>53</v>
      </c>
      <c r="AB15" s="204"/>
      <c r="AC15" s="204"/>
      <c r="AD15" s="204"/>
      <c r="AE15" s="204"/>
      <c r="AF15" s="204"/>
      <c r="AG15" s="204"/>
      <c r="AH15" s="204"/>
      <c r="AI15" s="204"/>
      <c r="AJ15" s="204"/>
      <c r="AK15" s="204"/>
      <c r="AL15" s="204"/>
      <c r="AM15" s="204"/>
      <c r="AN15" s="204"/>
      <c r="AO15" s="204"/>
      <c r="AP15" s="204"/>
      <c r="AQ15" s="204"/>
      <c r="AR15" s="204"/>
      <c r="AS15" s="204"/>
      <c r="AT15" s="204"/>
      <c r="AU15" s="204">
        <v>2</v>
      </c>
      <c r="AV15" s="204"/>
      <c r="AW15" s="204"/>
      <c r="AX15" s="205"/>
      <c r="AY15" s="212">
        <f>IF(K!BN16="","",K!BN16)</f>
      </c>
    </row>
    <row r="16" spans="1:51" ht="20.25" customHeight="1">
      <c r="A16" s="204">
        <v>3</v>
      </c>
      <c r="B16" s="335" t="s">
        <v>326</v>
      </c>
      <c r="C16" s="335"/>
      <c r="D16" s="335"/>
      <c r="E16" s="335"/>
      <c r="F16" s="327">
        <v>22</v>
      </c>
      <c r="G16" s="327"/>
      <c r="H16" s="327"/>
      <c r="I16" s="338"/>
      <c r="J16" s="338"/>
      <c r="K16" s="338"/>
      <c r="L16" s="338"/>
      <c r="M16" s="338"/>
      <c r="N16" s="338"/>
      <c r="O16" s="338"/>
      <c r="P16" s="338"/>
      <c r="Q16" s="205"/>
      <c r="R16" s="205"/>
      <c r="S16" s="205"/>
      <c r="T16" s="204"/>
      <c r="U16" s="204"/>
      <c r="V16" s="204"/>
      <c r="W16" s="204"/>
      <c r="X16" s="202"/>
      <c r="Y16" s="202"/>
      <c r="Z16" s="204">
        <v>6</v>
      </c>
      <c r="AA16" s="204"/>
      <c r="AB16" s="204"/>
      <c r="AC16" s="204"/>
      <c r="AD16" s="204"/>
      <c r="AE16" s="204"/>
      <c r="AF16" s="204"/>
      <c r="AG16" s="204"/>
      <c r="AH16" s="204"/>
      <c r="AI16" s="204"/>
      <c r="AJ16" s="204"/>
      <c r="AK16" s="204"/>
      <c r="AL16" s="204"/>
      <c r="AM16" s="204"/>
      <c r="AN16" s="204"/>
      <c r="AO16" s="204"/>
      <c r="AP16" s="204"/>
      <c r="AQ16" s="204"/>
      <c r="AR16" s="204"/>
      <c r="AS16" s="204"/>
      <c r="AT16" s="204"/>
      <c r="AU16" s="204">
        <v>2</v>
      </c>
      <c r="AV16" s="204"/>
      <c r="AW16" s="204"/>
      <c r="AX16" s="205"/>
      <c r="AY16" s="212">
        <f>IF(K!BN17="","",K!BN17)</f>
      </c>
    </row>
    <row r="17" spans="1:51" ht="20.25" customHeight="1">
      <c r="A17" s="204">
        <v>4</v>
      </c>
      <c r="B17" s="335" t="s">
        <v>327</v>
      </c>
      <c r="C17" s="335"/>
      <c r="D17" s="335"/>
      <c r="E17" s="335"/>
      <c r="F17" s="327">
        <v>26</v>
      </c>
      <c r="G17" s="327"/>
      <c r="H17" s="327"/>
      <c r="I17" s="338"/>
      <c r="J17" s="338"/>
      <c r="K17" s="338"/>
      <c r="L17" s="338"/>
      <c r="M17" s="338"/>
      <c r="N17" s="338"/>
      <c r="O17" s="338"/>
      <c r="P17" s="338"/>
      <c r="Q17" s="205"/>
      <c r="R17" s="205"/>
      <c r="S17" s="205"/>
      <c r="T17" s="204"/>
      <c r="U17" s="204"/>
      <c r="V17" s="204"/>
      <c r="W17" s="204"/>
      <c r="X17" s="202"/>
      <c r="Y17" s="202"/>
      <c r="Z17" s="204">
        <v>10</v>
      </c>
      <c r="AA17" s="204">
        <v>3</v>
      </c>
      <c r="AB17" s="204"/>
      <c r="AC17" s="204"/>
      <c r="AD17" s="204"/>
      <c r="AE17" s="204"/>
      <c r="AF17" s="204"/>
      <c r="AG17" s="204"/>
      <c r="AH17" s="204"/>
      <c r="AI17" s="204"/>
      <c r="AJ17" s="204"/>
      <c r="AK17" s="204"/>
      <c r="AL17" s="204"/>
      <c r="AM17" s="204"/>
      <c r="AN17" s="204"/>
      <c r="AO17" s="204"/>
      <c r="AP17" s="204"/>
      <c r="AQ17" s="204"/>
      <c r="AR17" s="204"/>
      <c r="AS17" s="204"/>
      <c r="AT17" s="204"/>
      <c r="AU17" s="204">
        <v>1</v>
      </c>
      <c r="AV17" s="204"/>
      <c r="AW17" s="204"/>
      <c r="AX17" s="205"/>
      <c r="AY17" s="212">
        <f>IF(K!BN18="","",K!BN18)</f>
      </c>
    </row>
    <row r="18" spans="1:51" ht="20.25" customHeight="1">
      <c r="A18" s="204">
        <v>5</v>
      </c>
      <c r="B18" s="335" t="s">
        <v>328</v>
      </c>
      <c r="C18" s="335"/>
      <c r="D18" s="335"/>
      <c r="E18" s="335"/>
      <c r="F18" s="327">
        <v>21</v>
      </c>
      <c r="G18" s="327"/>
      <c r="H18" s="327"/>
      <c r="I18" s="338"/>
      <c r="J18" s="338"/>
      <c r="K18" s="338"/>
      <c r="L18" s="338"/>
      <c r="M18" s="338"/>
      <c r="N18" s="338"/>
      <c r="O18" s="338"/>
      <c r="P18" s="338"/>
      <c r="Q18" s="205"/>
      <c r="R18" s="205"/>
      <c r="S18" s="205"/>
      <c r="T18" s="204"/>
      <c r="U18" s="204"/>
      <c r="V18" s="204"/>
      <c r="W18" s="204"/>
      <c r="X18" s="202"/>
      <c r="Y18" s="202"/>
      <c r="Z18" s="204">
        <v>4</v>
      </c>
      <c r="AA18" s="204"/>
      <c r="AB18" s="204"/>
      <c r="AC18" s="204"/>
      <c r="AD18" s="204"/>
      <c r="AE18" s="204"/>
      <c r="AF18" s="204"/>
      <c r="AG18" s="204"/>
      <c r="AH18" s="204"/>
      <c r="AI18" s="204"/>
      <c r="AJ18" s="204"/>
      <c r="AK18" s="204"/>
      <c r="AL18" s="204"/>
      <c r="AM18" s="204"/>
      <c r="AN18" s="204"/>
      <c r="AO18" s="204"/>
      <c r="AP18" s="204"/>
      <c r="AQ18" s="204"/>
      <c r="AR18" s="204"/>
      <c r="AS18" s="204"/>
      <c r="AT18" s="204"/>
      <c r="AU18" s="204">
        <v>2</v>
      </c>
      <c r="AV18" s="204"/>
      <c r="AW18" s="204"/>
      <c r="AX18" s="205"/>
      <c r="AY18" s="212">
        <f>IF(K!BN19="","",K!BN19)</f>
      </c>
    </row>
    <row r="19" spans="1:51" ht="20.25" customHeight="1">
      <c r="A19" s="204">
        <v>6</v>
      </c>
      <c r="B19" s="335" t="s">
        <v>329</v>
      </c>
      <c r="C19" s="335"/>
      <c r="D19" s="335"/>
      <c r="E19" s="335"/>
      <c r="F19" s="327">
        <v>27</v>
      </c>
      <c r="G19" s="327"/>
      <c r="H19" s="327"/>
      <c r="I19" s="338"/>
      <c r="J19" s="338"/>
      <c r="K19" s="338"/>
      <c r="L19" s="338"/>
      <c r="M19" s="338"/>
      <c r="N19" s="338"/>
      <c r="O19" s="338"/>
      <c r="P19" s="338"/>
      <c r="Q19" s="205"/>
      <c r="R19" s="205"/>
      <c r="S19" s="205"/>
      <c r="T19" s="204"/>
      <c r="U19" s="204"/>
      <c r="V19" s="204"/>
      <c r="W19" s="204"/>
      <c r="X19" s="202"/>
      <c r="Y19" s="202"/>
      <c r="Z19" s="204">
        <v>8</v>
      </c>
      <c r="AA19" s="204">
        <v>5</v>
      </c>
      <c r="AB19" s="204"/>
      <c r="AC19" s="204"/>
      <c r="AD19" s="204"/>
      <c r="AE19" s="204"/>
      <c r="AF19" s="204"/>
      <c r="AG19" s="204"/>
      <c r="AH19" s="204"/>
      <c r="AI19" s="204"/>
      <c r="AJ19" s="204"/>
      <c r="AK19" s="204"/>
      <c r="AL19" s="204"/>
      <c r="AM19" s="204"/>
      <c r="AN19" s="204"/>
      <c r="AO19" s="204"/>
      <c r="AP19" s="204"/>
      <c r="AQ19" s="204"/>
      <c r="AR19" s="204"/>
      <c r="AS19" s="204"/>
      <c r="AT19" s="204"/>
      <c r="AU19" s="204">
        <v>2</v>
      </c>
      <c r="AV19" s="204"/>
      <c r="AW19" s="204"/>
      <c r="AX19" s="205"/>
      <c r="AY19" s="212">
        <f>IF(K!BN20="","",K!BN20)</f>
      </c>
    </row>
    <row r="20" spans="1:51" ht="20.25" customHeight="1">
      <c r="A20" s="204">
        <v>7</v>
      </c>
      <c r="B20" s="335" t="s">
        <v>330</v>
      </c>
      <c r="C20" s="335"/>
      <c r="D20" s="335"/>
      <c r="E20" s="335"/>
      <c r="F20" s="327">
        <v>28</v>
      </c>
      <c r="G20" s="327"/>
      <c r="H20" s="327"/>
      <c r="I20" s="338"/>
      <c r="J20" s="338"/>
      <c r="K20" s="338"/>
      <c r="L20" s="338"/>
      <c r="M20" s="338"/>
      <c r="N20" s="338"/>
      <c r="O20" s="338"/>
      <c r="P20" s="338"/>
      <c r="Q20" s="205"/>
      <c r="R20" s="205"/>
      <c r="S20" s="205"/>
      <c r="T20" s="204"/>
      <c r="U20" s="204"/>
      <c r="V20" s="204"/>
      <c r="W20" s="204"/>
      <c r="X20" s="202"/>
      <c r="Y20" s="202"/>
      <c r="Z20" s="204">
        <v>8</v>
      </c>
      <c r="AA20" s="204">
        <v>5</v>
      </c>
      <c r="AB20" s="204"/>
      <c r="AC20" s="204"/>
      <c r="AD20" s="204"/>
      <c r="AE20" s="204"/>
      <c r="AF20" s="204"/>
      <c r="AG20" s="204"/>
      <c r="AH20" s="204"/>
      <c r="AI20" s="204"/>
      <c r="AJ20" s="204"/>
      <c r="AK20" s="204"/>
      <c r="AL20" s="204"/>
      <c r="AM20" s="204"/>
      <c r="AN20" s="204"/>
      <c r="AO20" s="204"/>
      <c r="AP20" s="204"/>
      <c r="AQ20" s="204"/>
      <c r="AR20" s="204"/>
      <c r="AS20" s="204"/>
      <c r="AT20" s="204"/>
      <c r="AU20" s="204">
        <v>2</v>
      </c>
      <c r="AV20" s="204"/>
      <c r="AW20" s="204"/>
      <c r="AX20" s="205"/>
      <c r="AY20" s="212">
        <f>IF(K!BN21="","",K!BN21)</f>
      </c>
    </row>
    <row r="21" spans="1:51" ht="20.25" customHeight="1">
      <c r="A21" s="204">
        <v>8</v>
      </c>
      <c r="B21" s="335" t="s">
        <v>331</v>
      </c>
      <c r="C21" s="335"/>
      <c r="D21" s="335"/>
      <c r="E21" s="335"/>
      <c r="F21" s="327">
        <v>23</v>
      </c>
      <c r="G21" s="327"/>
      <c r="H21" s="327"/>
      <c r="I21" s="338"/>
      <c r="J21" s="338"/>
      <c r="K21" s="338"/>
      <c r="L21" s="338"/>
      <c r="M21" s="338"/>
      <c r="N21" s="338"/>
      <c r="O21" s="338"/>
      <c r="P21" s="338"/>
      <c r="Q21" s="205"/>
      <c r="R21" s="205"/>
      <c r="S21" s="205"/>
      <c r="T21" s="204"/>
      <c r="U21" s="204"/>
      <c r="V21" s="204"/>
      <c r="W21" s="204"/>
      <c r="X21" s="202"/>
      <c r="Y21" s="202"/>
      <c r="Z21" s="204">
        <v>1</v>
      </c>
      <c r="AA21" s="204">
        <v>6</v>
      </c>
      <c r="AB21" s="204"/>
      <c r="AC21" s="204"/>
      <c r="AD21" s="204"/>
      <c r="AE21" s="204"/>
      <c r="AF21" s="204"/>
      <c r="AG21" s="204"/>
      <c r="AH21" s="204"/>
      <c r="AI21" s="204"/>
      <c r="AJ21" s="204"/>
      <c r="AK21" s="204"/>
      <c r="AL21" s="204"/>
      <c r="AM21" s="204"/>
      <c r="AN21" s="204"/>
      <c r="AO21" s="204"/>
      <c r="AP21" s="204"/>
      <c r="AQ21" s="204"/>
      <c r="AR21" s="204"/>
      <c r="AS21" s="204"/>
      <c r="AT21" s="204"/>
      <c r="AU21" s="204">
        <v>2</v>
      </c>
      <c r="AV21" s="204"/>
      <c r="AW21" s="204"/>
      <c r="AX21" s="205"/>
      <c r="AY21" s="212">
        <f>IF(K!BN22="","",K!BN22)</f>
      </c>
    </row>
    <row r="22" spans="1:51" ht="20.25" customHeight="1">
      <c r="A22" s="204">
        <v>9</v>
      </c>
      <c r="B22" s="335" t="s">
        <v>332</v>
      </c>
      <c r="C22" s="335"/>
      <c r="D22" s="335"/>
      <c r="E22" s="335"/>
      <c r="F22" s="327">
        <v>29</v>
      </c>
      <c r="G22" s="327"/>
      <c r="H22" s="327"/>
      <c r="I22" s="338"/>
      <c r="J22" s="338"/>
      <c r="K22" s="338"/>
      <c r="L22" s="338"/>
      <c r="M22" s="338"/>
      <c r="N22" s="338"/>
      <c r="O22" s="338"/>
      <c r="P22" s="338"/>
      <c r="Q22" s="205"/>
      <c r="R22" s="205"/>
      <c r="S22" s="205"/>
      <c r="T22" s="204"/>
      <c r="U22" s="204"/>
      <c r="V22" s="204"/>
      <c r="W22" s="204"/>
      <c r="X22" s="202"/>
      <c r="Y22" s="202"/>
      <c r="Z22" s="204">
        <v>9</v>
      </c>
      <c r="AA22" s="204">
        <v>6</v>
      </c>
      <c r="AB22" s="204"/>
      <c r="AC22" s="204"/>
      <c r="AD22" s="204"/>
      <c r="AE22" s="204"/>
      <c r="AF22" s="204"/>
      <c r="AG22" s="204"/>
      <c r="AH22" s="204"/>
      <c r="AI22" s="204"/>
      <c r="AJ22" s="204"/>
      <c r="AK22" s="204"/>
      <c r="AL22" s="204"/>
      <c r="AM22" s="204"/>
      <c r="AN22" s="204"/>
      <c r="AO22" s="204"/>
      <c r="AP22" s="204"/>
      <c r="AQ22" s="204"/>
      <c r="AR22" s="204"/>
      <c r="AS22" s="204"/>
      <c r="AT22" s="204"/>
      <c r="AU22" s="204">
        <v>2</v>
      </c>
      <c r="AV22" s="204"/>
      <c r="AW22" s="204"/>
      <c r="AX22" s="205"/>
      <c r="AY22" s="212">
        <f>IF(K!BN23="","",K!BN23)</f>
      </c>
    </row>
    <row r="23" spans="1:51" ht="20.25" customHeight="1">
      <c r="A23" s="204">
        <v>10</v>
      </c>
      <c r="B23" s="335" t="s">
        <v>333</v>
      </c>
      <c r="C23" s="335"/>
      <c r="D23" s="335"/>
      <c r="E23" s="335"/>
      <c r="F23" s="327">
        <v>25</v>
      </c>
      <c r="G23" s="327"/>
      <c r="H23" s="327"/>
      <c r="I23" s="338"/>
      <c r="J23" s="338"/>
      <c r="K23" s="338"/>
      <c r="L23" s="338"/>
      <c r="M23" s="338"/>
      <c r="N23" s="338"/>
      <c r="O23" s="338"/>
      <c r="P23" s="338"/>
      <c r="Q23" s="205"/>
      <c r="R23" s="205"/>
      <c r="S23" s="205"/>
      <c r="T23" s="204"/>
      <c r="U23" s="204"/>
      <c r="V23" s="204"/>
      <c r="W23" s="204"/>
      <c r="X23" s="202"/>
      <c r="Y23" s="202"/>
      <c r="Z23" s="204">
        <v>10</v>
      </c>
      <c r="AA23" s="204">
        <v>5</v>
      </c>
      <c r="AB23" s="204"/>
      <c r="AC23" s="204"/>
      <c r="AD23" s="204"/>
      <c r="AE23" s="204"/>
      <c r="AF23" s="204"/>
      <c r="AG23" s="204"/>
      <c r="AH23" s="204"/>
      <c r="AI23" s="204"/>
      <c r="AJ23" s="204"/>
      <c r="AK23" s="204"/>
      <c r="AL23" s="204"/>
      <c r="AM23" s="204"/>
      <c r="AN23" s="204"/>
      <c r="AO23" s="204"/>
      <c r="AP23" s="204"/>
      <c r="AQ23" s="204"/>
      <c r="AR23" s="204"/>
      <c r="AS23" s="204"/>
      <c r="AT23" s="204"/>
      <c r="AU23" s="204">
        <v>2</v>
      </c>
      <c r="AV23" s="204"/>
      <c r="AW23" s="204"/>
      <c r="AX23" s="205"/>
      <c r="AY23" s="212">
        <f>IF(K!BN24="","",K!BN24)</f>
      </c>
    </row>
    <row r="24" spans="1:51" ht="20.25" customHeight="1">
      <c r="A24" s="204">
        <v>11</v>
      </c>
      <c r="B24" s="335" t="s">
        <v>334</v>
      </c>
      <c r="C24" s="335"/>
      <c r="D24" s="335"/>
      <c r="E24" s="335"/>
      <c r="F24" s="327">
        <v>15</v>
      </c>
      <c r="G24" s="327"/>
      <c r="H24" s="327"/>
      <c r="I24" s="338"/>
      <c r="J24" s="338"/>
      <c r="K24" s="338"/>
      <c r="L24" s="338"/>
      <c r="M24" s="338"/>
      <c r="N24" s="338"/>
      <c r="O24" s="338"/>
      <c r="P24" s="338"/>
      <c r="Q24" s="205"/>
      <c r="R24" s="205"/>
      <c r="S24" s="205"/>
      <c r="T24" s="204"/>
      <c r="U24" s="204"/>
      <c r="V24" s="204"/>
      <c r="W24" s="204"/>
      <c r="X24" s="202"/>
      <c r="Y24" s="202"/>
      <c r="Z24" s="204">
        <v>10</v>
      </c>
      <c r="AA24" s="204">
        <v>8</v>
      </c>
      <c r="AB24" s="204"/>
      <c r="AC24" s="204"/>
      <c r="AD24" s="204"/>
      <c r="AE24" s="204"/>
      <c r="AF24" s="204"/>
      <c r="AG24" s="204"/>
      <c r="AH24" s="204"/>
      <c r="AI24" s="204"/>
      <c r="AJ24" s="204"/>
      <c r="AK24" s="204"/>
      <c r="AL24" s="204"/>
      <c r="AM24" s="204"/>
      <c r="AN24" s="204"/>
      <c r="AO24" s="204"/>
      <c r="AP24" s="204"/>
      <c r="AQ24" s="204"/>
      <c r="AR24" s="204"/>
      <c r="AS24" s="204"/>
      <c r="AT24" s="204"/>
      <c r="AU24" s="204">
        <v>2</v>
      </c>
      <c r="AV24" s="204"/>
      <c r="AW24" s="204"/>
      <c r="AX24" s="205"/>
      <c r="AY24" s="212">
        <f>IF(K!BN25="","",K!BN25)</f>
      </c>
    </row>
    <row r="25" spans="1:51" ht="20.25" customHeight="1">
      <c r="A25" s="204">
        <v>12</v>
      </c>
      <c r="B25" s="335" t="s">
        <v>335</v>
      </c>
      <c r="C25" s="335"/>
      <c r="D25" s="335"/>
      <c r="E25" s="335"/>
      <c r="F25" s="327">
        <v>12</v>
      </c>
      <c r="G25" s="327"/>
      <c r="H25" s="327"/>
      <c r="I25" s="338"/>
      <c r="J25" s="338"/>
      <c r="K25" s="338"/>
      <c r="L25" s="338"/>
      <c r="M25" s="338"/>
      <c r="N25" s="338"/>
      <c r="O25" s="338"/>
      <c r="P25" s="338"/>
      <c r="Q25" s="205"/>
      <c r="R25" s="205"/>
      <c r="S25" s="205"/>
      <c r="T25" s="204"/>
      <c r="U25" s="204"/>
      <c r="V25" s="204"/>
      <c r="W25" s="204"/>
      <c r="X25" s="202"/>
      <c r="Y25" s="202"/>
      <c r="Z25" s="204">
        <v>6</v>
      </c>
      <c r="AA25" s="204">
        <v>10</v>
      </c>
      <c r="AB25" s="204"/>
      <c r="AC25" s="204"/>
      <c r="AD25" s="204"/>
      <c r="AE25" s="204"/>
      <c r="AF25" s="204"/>
      <c r="AG25" s="204"/>
      <c r="AH25" s="204"/>
      <c r="AI25" s="204"/>
      <c r="AJ25" s="204"/>
      <c r="AK25" s="204"/>
      <c r="AL25" s="204"/>
      <c r="AM25" s="204"/>
      <c r="AN25" s="204"/>
      <c r="AO25" s="204"/>
      <c r="AP25" s="204"/>
      <c r="AQ25" s="204"/>
      <c r="AR25" s="204"/>
      <c r="AS25" s="204"/>
      <c r="AT25" s="204"/>
      <c r="AU25" s="204">
        <v>2</v>
      </c>
      <c r="AV25" s="204"/>
      <c r="AW25" s="204"/>
      <c r="AX25" s="205"/>
      <c r="AY25" s="212">
        <f>IF(K!BN26="","",K!BN26)</f>
      </c>
    </row>
    <row r="26" spans="1:51" ht="20.25" customHeight="1">
      <c r="A26" s="204">
        <v>13</v>
      </c>
      <c r="B26" s="335" t="s">
        <v>336</v>
      </c>
      <c r="C26" s="335"/>
      <c r="D26" s="335"/>
      <c r="E26" s="335"/>
      <c r="F26" s="327">
        <v>16</v>
      </c>
      <c r="G26" s="327"/>
      <c r="H26" s="327"/>
      <c r="I26" s="338"/>
      <c r="J26" s="338"/>
      <c r="K26" s="338"/>
      <c r="L26" s="338"/>
      <c r="M26" s="338"/>
      <c r="N26" s="338"/>
      <c r="O26" s="338"/>
      <c r="P26" s="338"/>
      <c r="Q26" s="205"/>
      <c r="R26" s="205"/>
      <c r="S26" s="205"/>
      <c r="T26" s="204"/>
      <c r="U26" s="204"/>
      <c r="V26" s="204"/>
      <c r="W26" s="204"/>
      <c r="X26" s="202"/>
      <c r="Y26" s="202"/>
      <c r="Z26" s="204">
        <v>5</v>
      </c>
      <c r="AA26" s="204">
        <v>10</v>
      </c>
      <c r="AB26" s="204"/>
      <c r="AC26" s="204"/>
      <c r="AD26" s="204"/>
      <c r="AE26" s="204"/>
      <c r="AF26" s="204"/>
      <c r="AG26" s="204"/>
      <c r="AH26" s="204"/>
      <c r="AI26" s="204"/>
      <c r="AJ26" s="204"/>
      <c r="AK26" s="204"/>
      <c r="AL26" s="204"/>
      <c r="AM26" s="204"/>
      <c r="AN26" s="204"/>
      <c r="AO26" s="204"/>
      <c r="AP26" s="204"/>
      <c r="AQ26" s="204"/>
      <c r="AR26" s="204"/>
      <c r="AS26" s="204"/>
      <c r="AT26" s="204"/>
      <c r="AU26" s="204">
        <v>1</v>
      </c>
      <c r="AV26" s="204"/>
      <c r="AW26" s="204"/>
      <c r="AX26" s="205"/>
      <c r="AY26" s="212">
        <f>IF(K!BN27="","",K!BN27)</f>
      </c>
    </row>
    <row r="27" spans="1:51" ht="20.25" customHeight="1">
      <c r="A27" s="204">
        <v>14</v>
      </c>
      <c r="B27" s="335" t="s">
        <v>337</v>
      </c>
      <c r="C27" s="335"/>
      <c r="D27" s="335"/>
      <c r="E27" s="335"/>
      <c r="F27" s="327">
        <v>13</v>
      </c>
      <c r="G27" s="327"/>
      <c r="H27" s="327"/>
      <c r="I27" s="338"/>
      <c r="J27" s="338"/>
      <c r="K27" s="338"/>
      <c r="L27" s="338"/>
      <c r="M27" s="338"/>
      <c r="N27" s="338"/>
      <c r="O27" s="338"/>
      <c r="P27" s="338"/>
      <c r="Q27" s="205"/>
      <c r="R27" s="205"/>
      <c r="S27" s="205"/>
      <c r="T27" s="204"/>
      <c r="U27" s="204"/>
      <c r="V27" s="204"/>
      <c r="W27" s="204"/>
      <c r="X27" s="202"/>
      <c r="Y27" s="202"/>
      <c r="Z27" s="204">
        <v>5</v>
      </c>
      <c r="AA27" s="204">
        <v>8</v>
      </c>
      <c r="AB27" s="204"/>
      <c r="AC27" s="204"/>
      <c r="AD27" s="204"/>
      <c r="AE27" s="204"/>
      <c r="AF27" s="204"/>
      <c r="AG27" s="204"/>
      <c r="AH27" s="204"/>
      <c r="AI27" s="204"/>
      <c r="AJ27" s="204"/>
      <c r="AK27" s="204"/>
      <c r="AL27" s="204"/>
      <c r="AM27" s="204"/>
      <c r="AN27" s="204"/>
      <c r="AO27" s="204"/>
      <c r="AP27" s="204"/>
      <c r="AQ27" s="204"/>
      <c r="AR27" s="204"/>
      <c r="AS27" s="204"/>
      <c r="AT27" s="204"/>
      <c r="AU27" s="204">
        <v>2</v>
      </c>
      <c r="AV27" s="204"/>
      <c r="AW27" s="204"/>
      <c r="AX27" s="205"/>
      <c r="AY27" s="212">
        <f>IF(K!BN28="","",K!BN28)</f>
      </c>
    </row>
    <row r="28" spans="1:51" ht="20.25" customHeight="1">
      <c r="A28" s="204">
        <v>15</v>
      </c>
      <c r="B28" s="335" t="s">
        <v>338</v>
      </c>
      <c r="C28" s="335"/>
      <c r="D28" s="335"/>
      <c r="E28" s="335"/>
      <c r="F28" s="327">
        <v>14</v>
      </c>
      <c r="G28" s="327"/>
      <c r="H28" s="327"/>
      <c r="I28" s="338"/>
      <c r="J28" s="338"/>
      <c r="K28" s="338"/>
      <c r="L28" s="338"/>
      <c r="M28" s="338"/>
      <c r="N28" s="338"/>
      <c r="O28" s="338"/>
      <c r="P28" s="338"/>
      <c r="Q28" s="205"/>
      <c r="R28" s="205"/>
      <c r="S28" s="205"/>
      <c r="T28" s="204"/>
      <c r="U28" s="204"/>
      <c r="V28" s="204"/>
      <c r="W28" s="204"/>
      <c r="X28" s="202"/>
      <c r="Y28" s="202"/>
      <c r="Z28" s="204">
        <v>4</v>
      </c>
      <c r="AA28" s="204">
        <v>4</v>
      </c>
      <c r="AB28" s="204"/>
      <c r="AC28" s="204"/>
      <c r="AD28" s="204"/>
      <c r="AE28" s="204"/>
      <c r="AF28" s="204"/>
      <c r="AG28" s="204"/>
      <c r="AH28" s="204"/>
      <c r="AI28" s="204"/>
      <c r="AJ28" s="204"/>
      <c r="AK28" s="204"/>
      <c r="AL28" s="204"/>
      <c r="AM28" s="204"/>
      <c r="AN28" s="204"/>
      <c r="AO28" s="204"/>
      <c r="AP28" s="204"/>
      <c r="AQ28" s="204"/>
      <c r="AR28" s="204"/>
      <c r="AS28" s="204"/>
      <c r="AT28" s="204"/>
      <c r="AU28" s="204">
        <v>2</v>
      </c>
      <c r="AV28" s="204"/>
      <c r="AW28" s="204"/>
      <c r="AX28" s="205"/>
      <c r="AY28" s="212">
        <f>IF(K!BN29="","",K!BN29)</f>
      </c>
    </row>
    <row r="29" spans="1:51" ht="20.25" customHeight="1">
      <c r="A29" s="204">
        <v>16</v>
      </c>
      <c r="B29" s="335" t="s">
        <v>339</v>
      </c>
      <c r="C29" s="335"/>
      <c r="D29" s="335"/>
      <c r="E29" s="335"/>
      <c r="F29" s="327">
        <v>19</v>
      </c>
      <c r="G29" s="327"/>
      <c r="H29" s="327"/>
      <c r="I29" s="338"/>
      <c r="J29" s="338"/>
      <c r="K29" s="338"/>
      <c r="L29" s="338"/>
      <c r="M29" s="338"/>
      <c r="N29" s="338"/>
      <c r="O29" s="338"/>
      <c r="P29" s="338"/>
      <c r="Q29" s="205"/>
      <c r="R29" s="205"/>
      <c r="S29" s="205"/>
      <c r="T29" s="204"/>
      <c r="U29" s="204"/>
      <c r="V29" s="204"/>
      <c r="W29" s="204"/>
      <c r="X29" s="202"/>
      <c r="Y29" s="202"/>
      <c r="Z29" s="204">
        <v>5</v>
      </c>
      <c r="AA29" s="204">
        <v>5</v>
      </c>
      <c r="AB29" s="204"/>
      <c r="AC29" s="204"/>
      <c r="AD29" s="204"/>
      <c r="AE29" s="204"/>
      <c r="AF29" s="204"/>
      <c r="AG29" s="204"/>
      <c r="AH29" s="204"/>
      <c r="AI29" s="204"/>
      <c r="AJ29" s="204"/>
      <c r="AK29" s="204"/>
      <c r="AL29" s="204"/>
      <c r="AM29" s="204"/>
      <c r="AN29" s="204"/>
      <c r="AO29" s="204"/>
      <c r="AP29" s="204"/>
      <c r="AQ29" s="204"/>
      <c r="AR29" s="204"/>
      <c r="AS29" s="204"/>
      <c r="AT29" s="204"/>
      <c r="AU29" s="204">
        <v>2</v>
      </c>
      <c r="AV29" s="204"/>
      <c r="AW29" s="204"/>
      <c r="AX29" s="205"/>
      <c r="AY29" s="212">
        <f>IF(K!BN30="","",K!BN30)</f>
      </c>
    </row>
    <row r="30" spans="1:51" ht="20.25" customHeight="1">
      <c r="A30" s="204">
        <v>17</v>
      </c>
      <c r="B30" s="335" t="s">
        <v>340</v>
      </c>
      <c r="C30" s="335"/>
      <c r="D30" s="335"/>
      <c r="E30" s="335"/>
      <c r="F30" s="327">
        <v>9</v>
      </c>
      <c r="G30" s="327"/>
      <c r="H30" s="327"/>
      <c r="I30" s="338"/>
      <c r="J30" s="338"/>
      <c r="K30" s="338"/>
      <c r="L30" s="338"/>
      <c r="M30" s="338"/>
      <c r="N30" s="338"/>
      <c r="O30" s="338"/>
      <c r="P30" s="338"/>
      <c r="Q30" s="205"/>
      <c r="R30" s="205"/>
      <c r="S30" s="205"/>
      <c r="T30" s="204"/>
      <c r="U30" s="204"/>
      <c r="V30" s="204"/>
      <c r="W30" s="204"/>
      <c r="X30" s="202"/>
      <c r="Y30" s="202"/>
      <c r="Z30" s="204">
        <v>4</v>
      </c>
      <c r="AA30" s="204">
        <v>5</v>
      </c>
      <c r="AB30" s="204"/>
      <c r="AC30" s="204"/>
      <c r="AD30" s="204"/>
      <c r="AE30" s="204"/>
      <c r="AF30" s="204"/>
      <c r="AG30" s="204"/>
      <c r="AH30" s="204"/>
      <c r="AI30" s="204"/>
      <c r="AJ30" s="204"/>
      <c r="AK30" s="204"/>
      <c r="AL30" s="204"/>
      <c r="AM30" s="204"/>
      <c r="AN30" s="204"/>
      <c r="AO30" s="204"/>
      <c r="AP30" s="204"/>
      <c r="AQ30" s="204"/>
      <c r="AR30" s="204"/>
      <c r="AS30" s="204"/>
      <c r="AT30" s="204"/>
      <c r="AU30" s="204">
        <v>2</v>
      </c>
      <c r="AV30" s="204"/>
      <c r="AW30" s="204"/>
      <c r="AX30" s="205"/>
      <c r="AY30" s="212">
        <f>IF(K!BN31="","",K!BN31)</f>
      </c>
    </row>
    <row r="31" spans="1:51" ht="20.25" customHeight="1">
      <c r="A31" s="204">
        <v>18</v>
      </c>
      <c r="B31" s="335" t="s">
        <v>341</v>
      </c>
      <c r="C31" s="335"/>
      <c r="D31" s="335"/>
      <c r="E31" s="335"/>
      <c r="F31" s="327">
        <v>20</v>
      </c>
      <c r="G31" s="327"/>
      <c r="H31" s="327"/>
      <c r="I31" s="338"/>
      <c r="J31" s="338"/>
      <c r="K31" s="338"/>
      <c r="L31" s="338"/>
      <c r="M31" s="338"/>
      <c r="N31" s="338"/>
      <c r="O31" s="338"/>
      <c r="P31" s="338"/>
      <c r="Q31" s="205"/>
      <c r="R31" s="205"/>
      <c r="S31" s="205"/>
      <c r="T31" s="204"/>
      <c r="U31" s="204"/>
      <c r="V31" s="204"/>
      <c r="W31" s="204"/>
      <c r="X31" s="202"/>
      <c r="Y31" s="202"/>
      <c r="Z31" s="204">
        <v>5</v>
      </c>
      <c r="AA31" s="204">
        <v>3</v>
      </c>
      <c r="AB31" s="204"/>
      <c r="AC31" s="204"/>
      <c r="AD31" s="204"/>
      <c r="AE31" s="204"/>
      <c r="AF31" s="204">
        <v>1</v>
      </c>
      <c r="AG31" s="204"/>
      <c r="AH31" s="204"/>
      <c r="AI31" s="204"/>
      <c r="AJ31" s="204"/>
      <c r="AK31" s="204">
        <v>57</v>
      </c>
      <c r="AL31" s="204"/>
      <c r="AM31" s="204"/>
      <c r="AN31" s="204"/>
      <c r="AO31" s="204"/>
      <c r="AP31" s="204"/>
      <c r="AQ31" s="204"/>
      <c r="AR31" s="204"/>
      <c r="AS31" s="204"/>
      <c r="AT31" s="204"/>
      <c r="AU31" s="204">
        <v>1</v>
      </c>
      <c r="AV31" s="204"/>
      <c r="AW31" s="204"/>
      <c r="AX31" s="205" t="s">
        <v>606</v>
      </c>
      <c r="AY31" s="212" t="str">
        <f>IF(K!BN32="","",K!BN32)</f>
        <v>Enter Govt. Qrts details in AX cell</v>
      </c>
    </row>
    <row r="32" spans="1:51" ht="20.25" customHeight="1">
      <c r="A32" s="204">
        <v>19</v>
      </c>
      <c r="B32" s="335" t="s">
        <v>342</v>
      </c>
      <c r="C32" s="335"/>
      <c r="D32" s="335"/>
      <c r="E32" s="335"/>
      <c r="F32" s="327">
        <v>18</v>
      </c>
      <c r="G32" s="327"/>
      <c r="H32" s="327"/>
      <c r="I32" s="338"/>
      <c r="J32" s="338"/>
      <c r="K32" s="338"/>
      <c r="L32" s="338"/>
      <c r="M32" s="338"/>
      <c r="N32" s="338"/>
      <c r="O32" s="338"/>
      <c r="P32" s="338"/>
      <c r="Q32" s="205"/>
      <c r="R32" s="205"/>
      <c r="S32" s="205"/>
      <c r="T32" s="204"/>
      <c r="U32" s="204"/>
      <c r="V32" s="204"/>
      <c r="W32" s="204"/>
      <c r="X32" s="202"/>
      <c r="Y32" s="202"/>
      <c r="Z32" s="204">
        <v>6</v>
      </c>
      <c r="AA32" s="204">
        <v>3</v>
      </c>
      <c r="AB32" s="204"/>
      <c r="AC32" s="204"/>
      <c r="AD32" s="204"/>
      <c r="AE32" s="204"/>
      <c r="AF32" s="204"/>
      <c r="AG32" s="204"/>
      <c r="AH32" s="204"/>
      <c r="AI32" s="204"/>
      <c r="AJ32" s="204"/>
      <c r="AK32" s="204"/>
      <c r="AL32" s="204"/>
      <c r="AM32" s="204"/>
      <c r="AN32" s="204"/>
      <c r="AO32" s="204"/>
      <c r="AP32" s="204"/>
      <c r="AQ32" s="204"/>
      <c r="AR32" s="204"/>
      <c r="AS32" s="204"/>
      <c r="AT32" s="204"/>
      <c r="AU32" s="204">
        <v>2</v>
      </c>
      <c r="AV32" s="204"/>
      <c r="AW32" s="204"/>
      <c r="AX32" s="205"/>
      <c r="AY32" s="212">
        <f>IF(K!BN33="","",K!BN33)</f>
      </c>
    </row>
    <row r="33" spans="1:51" ht="20.25" customHeight="1">
      <c r="A33" s="204">
        <v>20</v>
      </c>
      <c r="B33" s="335" t="s">
        <v>343</v>
      </c>
      <c r="C33" s="335"/>
      <c r="D33" s="335"/>
      <c r="E33" s="335"/>
      <c r="F33" s="327">
        <v>18</v>
      </c>
      <c r="G33" s="327"/>
      <c r="H33" s="327"/>
      <c r="I33" s="338">
        <v>28344</v>
      </c>
      <c r="J33" s="338"/>
      <c r="K33" s="338">
        <v>36843</v>
      </c>
      <c r="L33" s="338"/>
      <c r="M33" s="338">
        <v>36843</v>
      </c>
      <c r="N33" s="338"/>
      <c r="O33" s="338">
        <v>40399</v>
      </c>
      <c r="P33" s="338"/>
      <c r="Q33" s="205">
        <v>8</v>
      </c>
      <c r="R33" s="205">
        <v>9</v>
      </c>
      <c r="S33" s="205">
        <v>11</v>
      </c>
      <c r="T33" s="204">
        <v>2323571</v>
      </c>
      <c r="U33" s="204" t="s">
        <v>317</v>
      </c>
      <c r="V33" s="204">
        <v>12345678</v>
      </c>
      <c r="W33" s="204" t="s">
        <v>318</v>
      </c>
      <c r="X33" s="202" t="s">
        <v>319</v>
      </c>
      <c r="Y33" s="202">
        <v>15678910</v>
      </c>
      <c r="Z33" s="204">
        <v>12</v>
      </c>
      <c r="AA33" s="204">
        <v>25</v>
      </c>
      <c r="AB33" s="204">
        <v>100</v>
      </c>
      <c r="AC33" s="204">
        <v>150</v>
      </c>
      <c r="AD33" s="204">
        <v>200</v>
      </c>
      <c r="AE33" s="204">
        <v>250</v>
      </c>
      <c r="AF33" s="204">
        <v>2</v>
      </c>
      <c r="AG33" s="204">
        <v>1000</v>
      </c>
      <c r="AH33" s="204"/>
      <c r="AI33" s="204">
        <v>200</v>
      </c>
      <c r="AJ33" s="204"/>
      <c r="AK33" s="204"/>
      <c r="AL33" s="204"/>
      <c r="AM33" s="204"/>
      <c r="AN33" s="204"/>
      <c r="AO33" s="204"/>
      <c r="AP33" s="204"/>
      <c r="AQ33" s="204"/>
      <c r="AR33" s="204"/>
      <c r="AS33" s="204"/>
      <c r="AT33" s="204"/>
      <c r="AU33" s="204">
        <v>2</v>
      </c>
      <c r="AV33" s="204"/>
      <c r="AW33" s="204">
        <v>9849653515</v>
      </c>
      <c r="AX33" s="205"/>
      <c r="AY33" s="212">
        <f>IF(K!BN34="","",K!BN34)</f>
      </c>
    </row>
    <row r="34" spans="23:24" ht="12.75" hidden="1">
      <c r="W34" s="328"/>
      <c r="X34" s="328"/>
    </row>
    <row r="35" spans="23:24" ht="12.75" hidden="1">
      <c r="W35" s="328"/>
      <c r="X35" s="328"/>
    </row>
    <row r="36" spans="23:24" ht="12.75" hidden="1">
      <c r="W36" s="328"/>
      <c r="X36" s="328"/>
    </row>
    <row r="37" spans="23:24" ht="12.75" hidden="1">
      <c r="W37" s="328"/>
      <c r="X37" s="328"/>
    </row>
    <row r="38" spans="23:24" ht="12.75" hidden="1">
      <c r="W38" s="328"/>
      <c r="X38" s="328"/>
    </row>
    <row r="39" spans="23:24" ht="12.75" hidden="1">
      <c r="W39" s="328"/>
      <c r="X39" s="328"/>
    </row>
    <row r="40" spans="23:24" ht="12.75" hidden="1">
      <c r="W40" s="328"/>
      <c r="X40" s="328"/>
    </row>
    <row r="41" spans="23:24" ht="12.75" hidden="1">
      <c r="W41" s="328"/>
      <c r="X41" s="328"/>
    </row>
    <row r="42" spans="23:24" ht="12.75" hidden="1">
      <c r="W42" s="328"/>
      <c r="X42" s="328"/>
    </row>
    <row r="43" spans="23:24" ht="12.75" hidden="1">
      <c r="W43" s="328"/>
      <c r="X43" s="328"/>
    </row>
    <row r="44" spans="23:24" ht="12.75" hidden="1">
      <c r="W44" s="328"/>
      <c r="X44" s="328"/>
    </row>
    <row r="45" spans="23:24" ht="12.75" hidden="1">
      <c r="W45" s="328"/>
      <c r="X45" s="328"/>
    </row>
    <row r="46" spans="23:24" ht="12.75" hidden="1">
      <c r="W46" s="328"/>
      <c r="X46" s="328"/>
    </row>
    <row r="47" spans="23:24" ht="12.75" hidden="1">
      <c r="W47" s="328"/>
      <c r="X47" s="328"/>
    </row>
    <row r="48" spans="23:24" ht="12.75" hidden="1">
      <c r="W48" s="328"/>
      <c r="X48" s="328"/>
    </row>
    <row r="49" spans="23:24" ht="12.75" hidden="1">
      <c r="W49" s="328"/>
      <c r="X49" s="328"/>
    </row>
    <row r="50" spans="23:24" ht="12.75" hidden="1">
      <c r="W50" s="328"/>
      <c r="X50" s="328"/>
    </row>
    <row r="51" spans="23:24" ht="12.75" hidden="1">
      <c r="W51" s="328"/>
      <c r="X51" s="328"/>
    </row>
    <row r="52" spans="23:24" ht="12.75" hidden="1">
      <c r="W52" s="328"/>
      <c r="X52" s="328"/>
    </row>
    <row r="53" spans="23:24" ht="12.75" hidden="1">
      <c r="W53" s="328"/>
      <c r="X53" s="328"/>
    </row>
    <row r="54" spans="23:24" ht="12.75" hidden="1">
      <c r="W54" s="328"/>
      <c r="X54" s="328"/>
    </row>
    <row r="55" spans="23:24" ht="12.75" hidden="1">
      <c r="W55" s="328"/>
      <c r="X55" s="328"/>
    </row>
    <row r="56" spans="23:24" ht="12.75" hidden="1">
      <c r="W56" s="328"/>
      <c r="X56" s="328"/>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sheetData>
  <sheetProtection password="E982" sheet="1"/>
  <mergeCells count="190">
    <mergeCell ref="W42:X42"/>
    <mergeCell ref="AW11:AW13"/>
    <mergeCell ref="J9:L9"/>
    <mergeCell ref="R1:S2"/>
    <mergeCell ref="A1:Q1"/>
    <mergeCell ref="A11:A13"/>
    <mergeCell ref="A2:D2"/>
    <mergeCell ref="U12:U13"/>
    <mergeCell ref="F12:H13"/>
    <mergeCell ref="W43:X43"/>
    <mergeCell ref="W46:X46"/>
    <mergeCell ref="W45:X45"/>
    <mergeCell ref="E6:F6"/>
    <mergeCell ref="W44:X44"/>
    <mergeCell ref="W36:X36"/>
    <mergeCell ref="K17:L17"/>
    <mergeCell ref="M18:N18"/>
    <mergeCell ref="O18:P18"/>
    <mergeCell ref="W41:X41"/>
    <mergeCell ref="A7:D7"/>
    <mergeCell ref="A8:D8"/>
    <mergeCell ref="F11:Y11"/>
    <mergeCell ref="T12:T13"/>
    <mergeCell ref="S12:S13"/>
    <mergeCell ref="Y12:Y13"/>
    <mergeCell ref="I12:J13"/>
    <mergeCell ref="A9:I9"/>
    <mergeCell ref="W47:X47"/>
    <mergeCell ref="W56:X56"/>
    <mergeCell ref="W49:X49"/>
    <mergeCell ref="W50:X50"/>
    <mergeCell ref="W51:X51"/>
    <mergeCell ref="W52:X52"/>
    <mergeCell ref="W53:X53"/>
    <mergeCell ref="W54:X54"/>
    <mergeCell ref="W55:X55"/>
    <mergeCell ref="W48:X48"/>
    <mergeCell ref="W39:X39"/>
    <mergeCell ref="W40:X40"/>
    <mergeCell ref="O14:P14"/>
    <mergeCell ref="M14:N14"/>
    <mergeCell ref="M16:N16"/>
    <mergeCell ref="O21:P21"/>
    <mergeCell ref="O23:P23"/>
    <mergeCell ref="O24:P24"/>
    <mergeCell ref="W35:X35"/>
    <mergeCell ref="W34:X34"/>
    <mergeCell ref="K14:L14"/>
    <mergeCell ref="I16:J16"/>
    <mergeCell ref="W37:X37"/>
    <mergeCell ref="W38:X38"/>
    <mergeCell ref="K15:L15"/>
    <mergeCell ref="M15:N15"/>
    <mergeCell ref="K16:L16"/>
    <mergeCell ref="O16:P16"/>
    <mergeCell ref="O15:P15"/>
    <mergeCell ref="B11:E13"/>
    <mergeCell ref="I15:J15"/>
    <mergeCell ref="B33:E33"/>
    <mergeCell ref="F14:H14"/>
    <mergeCell ref="F15:H15"/>
    <mergeCell ref="F16:H16"/>
    <mergeCell ref="F17:H17"/>
    <mergeCell ref="F18:H18"/>
    <mergeCell ref="B23:E23"/>
    <mergeCell ref="I14:J14"/>
    <mergeCell ref="B25:E25"/>
    <mergeCell ref="B17:E17"/>
    <mergeCell ref="F23:H23"/>
    <mergeCell ref="F32:H32"/>
    <mergeCell ref="B31:E31"/>
    <mergeCell ref="B26:E26"/>
    <mergeCell ref="B27:E27"/>
    <mergeCell ref="B28:E28"/>
    <mergeCell ref="B30:E30"/>
    <mergeCell ref="B32:E32"/>
    <mergeCell ref="B16:E16"/>
    <mergeCell ref="F24:H24"/>
    <mergeCell ref="B29:E29"/>
    <mergeCell ref="B22:E22"/>
    <mergeCell ref="F25:H25"/>
    <mergeCell ref="F26:H26"/>
    <mergeCell ref="F27:H27"/>
    <mergeCell ref="F22:H22"/>
    <mergeCell ref="B24:E24"/>
    <mergeCell ref="F33:H33"/>
    <mergeCell ref="F28:H28"/>
    <mergeCell ref="F29:H29"/>
    <mergeCell ref="F30:H30"/>
    <mergeCell ref="F31:H31"/>
    <mergeCell ref="M17:N17"/>
    <mergeCell ref="F19:H19"/>
    <mergeCell ref="M20:N20"/>
    <mergeCell ref="O20:P20"/>
    <mergeCell ref="O19:P19"/>
    <mergeCell ref="I20:J20"/>
    <mergeCell ref="K20:L20"/>
    <mergeCell ref="O17:P17"/>
    <mergeCell ref="M19:N19"/>
    <mergeCell ref="O22:P22"/>
    <mergeCell ref="I21:J21"/>
    <mergeCell ref="K21:L21"/>
    <mergeCell ref="I22:J22"/>
    <mergeCell ref="K22:L22"/>
    <mergeCell ref="M22:N22"/>
    <mergeCell ref="M21:N21"/>
    <mergeCell ref="K28:L28"/>
    <mergeCell ref="I18:J18"/>
    <mergeCell ref="K18:L18"/>
    <mergeCell ref="I19:J19"/>
    <mergeCell ref="K19:L19"/>
    <mergeCell ref="I24:J24"/>
    <mergeCell ref="K24:L24"/>
    <mergeCell ref="K23:L23"/>
    <mergeCell ref="M23:N23"/>
    <mergeCell ref="M25:N25"/>
    <mergeCell ref="O25:P25"/>
    <mergeCell ref="M24:N24"/>
    <mergeCell ref="M29:N29"/>
    <mergeCell ref="O29:P29"/>
    <mergeCell ref="O26:P26"/>
    <mergeCell ref="M27:N27"/>
    <mergeCell ref="O27:P27"/>
    <mergeCell ref="M26:N26"/>
    <mergeCell ref="M28:N28"/>
    <mergeCell ref="O28:P28"/>
    <mergeCell ref="O32:P32"/>
    <mergeCell ref="I30:J30"/>
    <mergeCell ref="K30:L30"/>
    <mergeCell ref="M33:N33"/>
    <mergeCell ref="O33:P33"/>
    <mergeCell ref="M32:N32"/>
    <mergeCell ref="O30:P30"/>
    <mergeCell ref="M31:N31"/>
    <mergeCell ref="O31:P31"/>
    <mergeCell ref="M30:N30"/>
    <mergeCell ref="I28:J28"/>
    <mergeCell ref="A3:D3"/>
    <mergeCell ref="A4:D4"/>
    <mergeCell ref="E2:I2"/>
    <mergeCell ref="E3:I3"/>
    <mergeCell ref="F20:H20"/>
    <mergeCell ref="I23:J23"/>
    <mergeCell ref="I17:J17"/>
    <mergeCell ref="F21:H21"/>
    <mergeCell ref="B18:E18"/>
    <mergeCell ref="M3:Q3"/>
    <mergeCell ref="J2:Q2"/>
    <mergeCell ref="J3:L3"/>
    <mergeCell ref="J4:L4"/>
    <mergeCell ref="I27:J27"/>
    <mergeCell ref="K27:L27"/>
    <mergeCell ref="I25:J25"/>
    <mergeCell ref="K25:L25"/>
    <mergeCell ref="I26:J26"/>
    <mergeCell ref="K26:L26"/>
    <mergeCell ref="B19:E19"/>
    <mergeCell ref="B20:E20"/>
    <mergeCell ref="B21:E21"/>
    <mergeCell ref="B14:E14"/>
    <mergeCell ref="B15:E15"/>
    <mergeCell ref="A5:D5"/>
    <mergeCell ref="A6:D6"/>
    <mergeCell ref="I33:J33"/>
    <mergeCell ref="K33:L33"/>
    <mergeCell ref="I29:J29"/>
    <mergeCell ref="K29:L29"/>
    <mergeCell ref="I31:J31"/>
    <mergeCell ref="K31:L31"/>
    <mergeCell ref="I32:J32"/>
    <mergeCell ref="K32:L32"/>
    <mergeCell ref="M6:Q6"/>
    <mergeCell ref="K12:L13"/>
    <mergeCell ref="AG12:AV12"/>
    <mergeCell ref="Z11:AV11"/>
    <mergeCell ref="J8:L8"/>
    <mergeCell ref="W12:W13"/>
    <mergeCell ref="X12:X13"/>
    <mergeCell ref="V12:V13"/>
    <mergeCell ref="Q12:R12"/>
    <mergeCell ref="AY11:AY13"/>
    <mergeCell ref="AX11:AX13"/>
    <mergeCell ref="J5:L5"/>
    <mergeCell ref="J6:L6"/>
    <mergeCell ref="J7:L7"/>
    <mergeCell ref="M8:Q8"/>
    <mergeCell ref="M5:Q5"/>
    <mergeCell ref="Z12:AF12"/>
    <mergeCell ref="M12:N13"/>
    <mergeCell ref="O12:P13"/>
  </mergeCells>
  <hyperlinks>
    <hyperlink ref="R1:S2" location="REPORTS!A1" display="BACK TO REPORTS"/>
  </hyperlinks>
  <printOptions horizontalCentered="1"/>
  <pageMargins left="0.25" right="0.25" top="0.5" bottom="0.5" header="0.5" footer="0.5"/>
  <pageSetup horizontalDpi="600" verticalDpi="600" orientation="landscape" paperSize="9" r:id="rId2"/>
  <legacyDrawing r:id="rId1"/>
</worksheet>
</file>

<file path=xl/worksheets/sheet20.xml><?xml version="1.0" encoding="utf-8"?>
<worksheet xmlns="http://schemas.openxmlformats.org/spreadsheetml/2006/main" xmlns:r="http://schemas.openxmlformats.org/officeDocument/2006/relationships">
  <dimension ref="A1:AD31"/>
  <sheetViews>
    <sheetView view="pageBreakPreview" zoomScale="81" zoomScaleSheetLayoutView="81" zoomScalePageLayoutView="0" workbookViewId="0" topLeftCell="A16">
      <selection activeCell="M1" sqref="M1:N16384"/>
    </sheetView>
  </sheetViews>
  <sheetFormatPr defaultColWidth="9.140625" defaultRowHeight="12.75"/>
  <cols>
    <col min="1" max="1" width="6.7109375" style="160" customWidth="1"/>
    <col min="2" max="2" width="11.7109375" style="161" customWidth="1"/>
    <col min="3" max="3" width="27.00390625" style="160" customWidth="1"/>
    <col min="4" max="4" width="23.8515625" style="160" customWidth="1"/>
    <col min="5" max="5" width="36.421875" style="160" hidden="1" customWidth="1"/>
    <col min="6" max="6" width="16.00390625" style="160" customWidth="1"/>
    <col min="7" max="7" width="10.00390625" style="160" customWidth="1"/>
    <col min="8" max="8" width="11.140625" style="160" customWidth="1"/>
    <col min="9" max="9" width="10.8515625" style="160" customWidth="1"/>
    <col min="10" max="10" width="21.140625" style="193" customWidth="1"/>
    <col min="11" max="12" width="9.140625" style="193" customWidth="1"/>
    <col min="13" max="13" width="13.28125" style="193" hidden="1" customWidth="1"/>
    <col min="14" max="14" width="11.140625" style="224" hidden="1" customWidth="1"/>
    <col min="15" max="29" width="9.140625" style="193" customWidth="1"/>
    <col min="30" max="30" width="9.140625" style="228" customWidth="1"/>
    <col min="31" max="16384" width="9.140625" style="193" customWidth="1"/>
  </cols>
  <sheetData>
    <row r="1" spans="1:30" ht="28.5" customHeight="1">
      <c r="A1" s="491" t="s">
        <v>621</v>
      </c>
      <c r="B1" s="491"/>
      <c r="C1" s="491"/>
      <c r="D1" s="491"/>
      <c r="E1" s="491"/>
      <c r="F1" s="491"/>
      <c r="G1" s="491"/>
      <c r="H1" s="491"/>
      <c r="I1" s="491"/>
      <c r="J1" s="519" t="s">
        <v>565</v>
      </c>
      <c r="AD1" s="187"/>
    </row>
    <row r="2" spans="1:30" s="195" customFormat="1" ht="33.75" customHeight="1">
      <c r="A2" s="485" t="str">
        <f>CONCATENATE("For the Month of: ",K!K4)</f>
        <v>For the Month of: SEPTEMBER - 2010</v>
      </c>
      <c r="B2" s="485"/>
      <c r="C2" s="485"/>
      <c r="D2" s="262" t="s">
        <v>596</v>
      </c>
      <c r="E2" s="259" t="s">
        <v>596</v>
      </c>
      <c r="F2" s="485" t="str">
        <f>K!I1</f>
        <v>GPS Sarala Devi Huts</v>
      </c>
      <c r="G2" s="485"/>
      <c r="H2" s="485"/>
      <c r="I2" s="485"/>
      <c r="J2" s="519"/>
      <c r="N2" s="225"/>
      <c r="AD2" s="226"/>
    </row>
    <row r="3" spans="1:30" s="195" customFormat="1" ht="10.5" customHeight="1">
      <c r="A3" s="162"/>
      <c r="B3" s="159"/>
      <c r="C3" s="162"/>
      <c r="D3" s="213"/>
      <c r="E3" s="170"/>
      <c r="F3" s="162"/>
      <c r="G3" s="162"/>
      <c r="H3" s="162"/>
      <c r="I3" s="162"/>
      <c r="N3" s="225"/>
      <c r="AD3" s="226"/>
    </row>
    <row r="4" spans="1:30" ht="38.25" customHeight="1">
      <c r="A4" s="165" t="s">
        <v>118</v>
      </c>
      <c r="B4" s="165" t="s">
        <v>344</v>
      </c>
      <c r="C4" s="165" t="s">
        <v>593</v>
      </c>
      <c r="D4" s="165" t="s">
        <v>0</v>
      </c>
      <c r="E4" s="165" t="s">
        <v>613</v>
      </c>
      <c r="F4" s="165" t="s">
        <v>23</v>
      </c>
      <c r="G4" s="165" t="s">
        <v>323</v>
      </c>
      <c r="H4" s="165" t="s">
        <v>619</v>
      </c>
      <c r="I4" s="165" t="s">
        <v>32</v>
      </c>
      <c r="J4" s="224"/>
      <c r="AD4" s="187"/>
    </row>
    <row r="5" spans="1:30" ht="38.25" customHeight="1">
      <c r="A5" s="165">
        <f>IF(E5="","",N5)</f>
      </c>
      <c r="B5" s="165">
        <f>IF(E5="","",K!W15)</f>
      </c>
      <c r="C5" s="166">
        <f>IF(E5="","",K!K15)</f>
      </c>
      <c r="D5" s="166">
        <f>IF(E5="","",K!O15)</f>
      </c>
      <c r="E5" s="166">
        <f>IF(K!BP15="Yes","Yes","")</f>
      </c>
      <c r="F5" s="165">
        <f>IF(E5="","",CONCATENATE(K!AC15,"                                --------------                                  ",K!AD15))</f>
      </c>
      <c r="G5" s="165">
        <f>IF(E5="Yes",1!M4,"")</f>
      </c>
      <c r="H5" s="165">
        <f>K!BR15</f>
      </c>
      <c r="I5" s="165"/>
      <c r="M5" s="227">
        <v>1</v>
      </c>
      <c r="N5" s="227">
        <f>IF(E5="",0,M5)</f>
        <v>0</v>
      </c>
      <c r="AD5" s="187"/>
    </row>
    <row r="6" spans="1:30" ht="38.25" customHeight="1">
      <c r="A6" s="165">
        <f aca="true" t="shared" si="0" ref="A6:A24">IF(E6="","",N6)</f>
      </c>
      <c r="B6" s="165">
        <f>IF(E6="","",K!W16)</f>
      </c>
      <c r="C6" s="166">
        <f>IF(E6="","",K!K16)</f>
      </c>
      <c r="D6" s="166">
        <f>IF(E6="","",K!O16)</f>
      </c>
      <c r="E6" s="166">
        <f>IF(K!BP16="Yes","Yes","")</f>
      </c>
      <c r="F6" s="165">
        <f>IF(E6="","",CONCATENATE(K!AC16,"                                --------------                                  ",K!AD16))</f>
      </c>
      <c r="G6" s="165">
        <f>IF(E6="Yes",1!M6,"")</f>
      </c>
      <c r="H6" s="165">
        <f>K!BR16</f>
      </c>
      <c r="I6" s="165"/>
      <c r="M6" s="227">
        <v>2</v>
      </c>
      <c r="N6" s="227">
        <f>IF(E6&lt;&gt;"",N5+1,N5)</f>
        <v>0</v>
      </c>
      <c r="AD6" s="187"/>
    </row>
    <row r="7" spans="1:30" ht="38.25" customHeight="1">
      <c r="A7" s="165">
        <f t="shared" si="0"/>
      </c>
      <c r="B7" s="165">
        <f>IF(E7="","",K!W17)</f>
      </c>
      <c r="C7" s="166">
        <f>IF(E7="","",K!K17)</f>
      </c>
      <c r="D7" s="166">
        <f>IF(E7="","",K!O17)</f>
      </c>
      <c r="E7" s="166">
        <f>IF(K!BP17="Yes","Yes","")</f>
      </c>
      <c r="F7" s="165">
        <f>IF(E7="","",CONCATENATE(K!AC17,"                                --------------                                  ",K!AD17))</f>
      </c>
      <c r="G7" s="165">
        <f>IF(E7="Yes",1!M8,"")</f>
      </c>
      <c r="H7" s="165">
        <f>K!BR17</f>
      </c>
      <c r="I7" s="165"/>
      <c r="M7" s="227">
        <v>3</v>
      </c>
      <c r="N7" s="227">
        <f aca="true" t="shared" si="1" ref="N7:N24">IF(E7&lt;&gt;"",N6+1,N6)</f>
        <v>0</v>
      </c>
      <c r="AD7" s="187"/>
    </row>
    <row r="8" spans="1:30" ht="38.25" customHeight="1">
      <c r="A8" s="165">
        <f t="shared" si="0"/>
        <v>1</v>
      </c>
      <c r="B8" s="165">
        <f>IF(E8="","",K!W18)</f>
      </c>
      <c r="C8" s="166" t="str">
        <f>IF(E8="","",K!K18)</f>
        <v>Fourth Emp</v>
      </c>
      <c r="D8" s="166" t="str">
        <f>IF(E8="","",K!O18)</f>
        <v>School Assistant (Phy. Sc.)</v>
      </c>
      <c r="E8" s="166" t="str">
        <f>IF(K!BP18="Yes","Yes","")</f>
        <v>Yes</v>
      </c>
      <c r="F8" s="165" t="str">
        <f>IF(E8="","",CONCATENATE(K!AC18,"                                --------------                                  ",K!AD18))</f>
        <v>10020-29200                                --------------                                  7100</v>
      </c>
      <c r="G8" s="165">
        <f>IF(E8="Yes",1!M10,"")</f>
        <v>10585</v>
      </c>
      <c r="H8" s="165">
        <f>K!BR18</f>
        <v>826</v>
      </c>
      <c r="I8" s="165"/>
      <c r="M8" s="227">
        <v>4</v>
      </c>
      <c r="N8" s="227">
        <f t="shared" si="1"/>
        <v>1</v>
      </c>
      <c r="AD8" s="187"/>
    </row>
    <row r="9" spans="1:30" ht="38.25" customHeight="1">
      <c r="A9" s="165">
        <f t="shared" si="0"/>
      </c>
      <c r="B9" s="165">
        <f>IF(E9="","",K!W19)</f>
      </c>
      <c r="C9" s="166">
        <f>IF(E9="","",K!K19)</f>
      </c>
      <c r="D9" s="166">
        <f>IF(E9="","",K!O19)</f>
      </c>
      <c r="E9" s="166">
        <f>IF(K!BP19="Yes","Yes","")</f>
      </c>
      <c r="F9" s="165">
        <f>IF(E9="","",CONCATENATE(K!AC19,"                                --------------                                  ",K!AD19))</f>
      </c>
      <c r="G9" s="165">
        <f>IF(E9="Yes",1!M12,"")</f>
      </c>
      <c r="H9" s="165">
        <f>K!BR19</f>
      </c>
      <c r="I9" s="165"/>
      <c r="M9" s="227">
        <v>5</v>
      </c>
      <c r="N9" s="227">
        <f t="shared" si="1"/>
        <v>1</v>
      </c>
      <c r="AD9" s="187"/>
    </row>
    <row r="10" spans="1:30" ht="38.25" customHeight="1">
      <c r="A10" s="165">
        <f t="shared" si="0"/>
      </c>
      <c r="B10" s="165">
        <f>IF(E10="","",K!W20)</f>
      </c>
      <c r="C10" s="166">
        <f>IF(E10="","",K!K20)</f>
      </c>
      <c r="D10" s="166">
        <f>IF(E10="","",K!O20)</f>
      </c>
      <c r="E10" s="166">
        <f>IF(K!BP20="Yes","Yes","")</f>
      </c>
      <c r="F10" s="165">
        <f>IF(E10="","",CONCATENATE(K!AC20,"                                --------------                                  ",K!AD20))</f>
      </c>
      <c r="G10" s="165">
        <f>IF(E10="Yes",1!M14,"")</f>
      </c>
      <c r="H10" s="165">
        <f>K!BR20</f>
      </c>
      <c r="I10" s="165"/>
      <c r="M10" s="227">
        <v>6</v>
      </c>
      <c r="N10" s="227">
        <f t="shared" si="1"/>
        <v>1</v>
      </c>
      <c r="AD10" s="187"/>
    </row>
    <row r="11" spans="1:30" ht="38.25" customHeight="1">
      <c r="A11" s="165">
        <f t="shared" si="0"/>
      </c>
      <c r="B11" s="165">
        <f>IF(E11="","",K!W21)</f>
      </c>
      <c r="C11" s="166">
        <f>IF(E11="","",K!K21)</f>
      </c>
      <c r="D11" s="166">
        <f>IF(E11="","",K!O21)</f>
      </c>
      <c r="E11" s="166">
        <f>IF(K!BP21="Yes","Yes","")</f>
      </c>
      <c r="F11" s="165">
        <f>IF(E11="","",CONCATENATE(K!AC21,"                                --------------                                  ",K!AD21))</f>
      </c>
      <c r="G11" s="165">
        <f>IF(E11="Yes",1!M16,"")</f>
      </c>
      <c r="H11" s="165">
        <f>K!BR21</f>
      </c>
      <c r="I11" s="165"/>
      <c r="M11" s="227">
        <v>7</v>
      </c>
      <c r="N11" s="227">
        <f t="shared" si="1"/>
        <v>1</v>
      </c>
      <c r="AD11" s="187"/>
    </row>
    <row r="12" spans="1:30" ht="38.25" customHeight="1">
      <c r="A12" s="165">
        <f t="shared" si="0"/>
      </c>
      <c r="B12" s="165">
        <f>IF(E12="","",K!W22)</f>
      </c>
      <c r="C12" s="166">
        <f>IF(E12="","",K!K22)</f>
      </c>
      <c r="D12" s="166">
        <f>IF(E12="","",K!O22)</f>
      </c>
      <c r="E12" s="166">
        <f>IF(K!BP22="Yes","Yes","")</f>
      </c>
      <c r="F12" s="165">
        <f>IF(E12="","",CONCATENATE(K!AC22,"                                --------------                                  ",K!AD22))</f>
      </c>
      <c r="G12" s="165">
        <f>IF(E12="Yes",1!M18,"")</f>
      </c>
      <c r="H12" s="165">
        <f>K!BR22</f>
      </c>
      <c r="I12" s="165"/>
      <c r="M12" s="227">
        <v>8</v>
      </c>
      <c r="N12" s="227">
        <f t="shared" si="1"/>
        <v>1</v>
      </c>
      <c r="AD12" s="187"/>
    </row>
    <row r="13" spans="1:30" ht="38.25" customHeight="1">
      <c r="A13" s="165">
        <f t="shared" si="0"/>
      </c>
      <c r="B13" s="165">
        <f>IF(E13="","",K!W23)</f>
      </c>
      <c r="C13" s="166">
        <f>IF(E13="","",K!K23)</f>
      </c>
      <c r="D13" s="166">
        <f>IF(E13="","",K!O23)</f>
      </c>
      <c r="E13" s="166">
        <f>IF(K!BP23="Yes","Yes","")</f>
      </c>
      <c r="F13" s="165">
        <f>IF(E13="","",CONCATENATE(K!AC23,"                                --------------                                  ",K!AD23))</f>
      </c>
      <c r="G13" s="165">
        <f>IF(E13="Yes",1!M20,"")</f>
      </c>
      <c r="H13" s="165">
        <f>K!BR23</f>
      </c>
      <c r="I13" s="165"/>
      <c r="M13" s="227">
        <v>9</v>
      </c>
      <c r="N13" s="227">
        <f t="shared" si="1"/>
        <v>1</v>
      </c>
      <c r="AD13" s="187"/>
    </row>
    <row r="14" spans="1:30" ht="38.25" customHeight="1">
      <c r="A14" s="165">
        <f t="shared" si="0"/>
      </c>
      <c r="B14" s="165">
        <f>IF(E14="","",K!W24)</f>
      </c>
      <c r="C14" s="166">
        <f>IF(E14="","",K!K24)</f>
      </c>
      <c r="D14" s="166">
        <f>IF(E14="","",K!O24)</f>
      </c>
      <c r="E14" s="166">
        <f>IF(K!BP24="Yes","Yes","")</f>
      </c>
      <c r="F14" s="165">
        <f>IF(E14="","",CONCATENATE(K!AC24,"                                --------------                                  ",K!AD24))</f>
      </c>
      <c r="G14" s="165">
        <f>IF(E14="Yes",1!M22,"")</f>
      </c>
      <c r="H14" s="165">
        <f>K!BR24</f>
      </c>
      <c r="I14" s="165"/>
      <c r="M14" s="227">
        <v>10</v>
      </c>
      <c r="N14" s="227">
        <f t="shared" si="1"/>
        <v>1</v>
      </c>
      <c r="AD14" s="187"/>
    </row>
    <row r="15" spans="1:30" ht="38.25" customHeight="1">
      <c r="A15" s="165">
        <f t="shared" si="0"/>
      </c>
      <c r="B15" s="165">
        <f>IF(E15="","",K!W25)</f>
      </c>
      <c r="C15" s="166">
        <f>IF(E15="","",K!K25)</f>
      </c>
      <c r="D15" s="166">
        <f>IF(E15="","",K!O25)</f>
      </c>
      <c r="E15" s="166">
        <f>IF(K!BP25="Yes","Yes","")</f>
      </c>
      <c r="F15" s="165">
        <f>IF(E15="","",CONCATENATE(K!AC25,"                                --------------                                  ",K!AD25))</f>
      </c>
      <c r="G15" s="165">
        <f>IF(E15="Yes",1!M24,"")</f>
      </c>
      <c r="H15" s="165">
        <f>K!BR25</f>
      </c>
      <c r="I15" s="165"/>
      <c r="M15" s="227">
        <v>11</v>
      </c>
      <c r="N15" s="227">
        <f t="shared" si="1"/>
        <v>1</v>
      </c>
      <c r="AD15" s="187"/>
    </row>
    <row r="16" spans="1:30" ht="38.25" customHeight="1">
      <c r="A16" s="165">
        <f t="shared" si="0"/>
      </c>
      <c r="B16" s="165">
        <f>IF(E16="","",K!W26)</f>
      </c>
      <c r="C16" s="166">
        <f>IF(E16="","",K!K26)</f>
      </c>
      <c r="D16" s="166">
        <f>IF(E16="","",K!O26)</f>
      </c>
      <c r="E16" s="166">
        <f>IF(K!BP26="Yes","Yes","")</f>
      </c>
      <c r="F16" s="165">
        <f>IF(E16="","",CONCATENATE(K!AC26,"                                --------------                                  ",K!AD26))</f>
      </c>
      <c r="G16" s="165">
        <f>IF(E16="Yes",1!M26,"")</f>
      </c>
      <c r="H16" s="165">
        <f>K!BR26</f>
      </c>
      <c r="I16" s="165"/>
      <c r="M16" s="227">
        <v>12</v>
      </c>
      <c r="N16" s="227">
        <f t="shared" si="1"/>
        <v>1</v>
      </c>
      <c r="AD16" s="187"/>
    </row>
    <row r="17" spans="1:30" ht="38.25" customHeight="1">
      <c r="A17" s="165">
        <f t="shared" si="0"/>
        <v>2</v>
      </c>
      <c r="B17" s="165">
        <f>IF(E17="","",K!W27)</f>
      </c>
      <c r="C17" s="166" t="str">
        <f>IF(E17="","",K!K27)</f>
        <v>Thirteenth Emp</v>
      </c>
      <c r="D17" s="166" t="str">
        <f>IF(E17="","",K!O27)</f>
        <v>Language Pandit (Urdu)</v>
      </c>
      <c r="E17" s="166" t="str">
        <f>IF(K!BP27="Yes","Yes","")</f>
        <v>Yes</v>
      </c>
      <c r="F17" s="165" t="str">
        <f>IF(E17="","",CONCATENATE(K!AC27,"                                --------------                                  ",K!AD27))</f>
        <v>7740-23040                                --------------                                  8680</v>
      </c>
      <c r="G17" s="165">
        <f>IF(E17="Yes",1!M28,"")</f>
        <v>12996</v>
      </c>
      <c r="H17" s="165">
        <f>K!BR27</f>
        <v>1009</v>
      </c>
      <c r="I17" s="165"/>
      <c r="M17" s="227">
        <v>13</v>
      </c>
      <c r="N17" s="227">
        <f t="shared" si="1"/>
        <v>2</v>
      </c>
      <c r="AD17" s="187"/>
    </row>
    <row r="18" spans="1:30" ht="38.25" customHeight="1">
      <c r="A18" s="165">
        <f t="shared" si="0"/>
      </c>
      <c r="B18" s="165">
        <f>IF(E18="","",K!W28)</f>
      </c>
      <c r="C18" s="166">
        <f>IF(E18="","",K!K28)</f>
      </c>
      <c r="D18" s="166">
        <f>IF(E18="","",K!O28)</f>
      </c>
      <c r="E18" s="166">
        <f>IF(K!BP28="Yes","Yes","")</f>
      </c>
      <c r="F18" s="165">
        <f>IF(E18="","",CONCATENATE(K!AC28,"                                --------------                                  ",K!AD28))</f>
      </c>
      <c r="G18" s="165">
        <f>IF(E18="Yes",1!M30,"")</f>
      </c>
      <c r="H18" s="165">
        <f>K!BR28</f>
      </c>
      <c r="I18" s="165"/>
      <c r="M18" s="227">
        <v>14</v>
      </c>
      <c r="N18" s="227">
        <f t="shared" si="1"/>
        <v>2</v>
      </c>
      <c r="AD18" s="187"/>
    </row>
    <row r="19" spans="1:30" ht="38.25" customHeight="1">
      <c r="A19" s="165">
        <f t="shared" si="0"/>
      </c>
      <c r="B19" s="165">
        <f>IF(E19="","",K!W29)</f>
      </c>
      <c r="C19" s="166">
        <f>IF(E19="","",K!K29)</f>
      </c>
      <c r="D19" s="166">
        <f>IF(E19="","",K!O29)</f>
      </c>
      <c r="E19" s="166">
        <f>IF(K!BP29="Yes","Yes","")</f>
      </c>
      <c r="F19" s="165">
        <f>IF(E19="","",CONCATENATE(K!AC29,"                                --------------                                  ",K!AD29))</f>
      </c>
      <c r="G19" s="165">
        <f>IF(E19="Yes",1!M32,"")</f>
      </c>
      <c r="H19" s="165">
        <f>K!BR29</f>
      </c>
      <c r="I19" s="165"/>
      <c r="M19" s="227">
        <v>15</v>
      </c>
      <c r="N19" s="227">
        <f t="shared" si="1"/>
        <v>2</v>
      </c>
      <c r="AD19" s="187"/>
    </row>
    <row r="20" spans="1:30" ht="38.25" customHeight="1">
      <c r="A20" s="165">
        <f t="shared" si="0"/>
      </c>
      <c r="B20" s="165">
        <f>IF(E20="","",K!W30)</f>
      </c>
      <c r="C20" s="166">
        <f>IF(E20="","",K!K30)</f>
      </c>
      <c r="D20" s="166">
        <f>IF(E20="","",K!O30)</f>
      </c>
      <c r="E20" s="166">
        <f>IF(K!BP30="Yes","Yes","")</f>
      </c>
      <c r="F20" s="165">
        <f>IF(E20="","",CONCATENATE(K!AC30,"                                --------------                                  ",K!AD30))</f>
      </c>
      <c r="G20" s="165">
        <f>IF(E20="Yes",1!M34,"")</f>
      </c>
      <c r="H20" s="165">
        <f>K!BR30</f>
      </c>
      <c r="I20" s="165"/>
      <c r="M20" s="227">
        <v>16</v>
      </c>
      <c r="N20" s="227">
        <f t="shared" si="1"/>
        <v>2</v>
      </c>
      <c r="AD20" s="187"/>
    </row>
    <row r="21" spans="1:30" ht="38.25" customHeight="1">
      <c r="A21" s="165">
        <f t="shared" si="0"/>
      </c>
      <c r="B21" s="165">
        <f>IF(E21="","",K!W31)</f>
      </c>
      <c r="C21" s="166">
        <f>IF(E21="","",K!K31)</f>
      </c>
      <c r="D21" s="166">
        <f>IF(E21="","",K!O31)</f>
      </c>
      <c r="E21" s="166">
        <f>IF(K!BP31="Yes","Yes","")</f>
      </c>
      <c r="F21" s="165">
        <f>IF(E21="","",CONCATENATE(K!AC31,"                                --------------                                  ",K!AD31))</f>
      </c>
      <c r="G21" s="165">
        <f>IF(E21="Yes",1!M36,"")</f>
      </c>
      <c r="H21" s="165">
        <f>K!BR31</f>
      </c>
      <c r="I21" s="165"/>
      <c r="M21" s="227">
        <v>17</v>
      </c>
      <c r="N21" s="227">
        <f t="shared" si="1"/>
        <v>2</v>
      </c>
      <c r="AD21" s="187"/>
    </row>
    <row r="22" spans="1:30" ht="38.25" customHeight="1">
      <c r="A22" s="165">
        <f t="shared" si="0"/>
        <v>3</v>
      </c>
      <c r="B22" s="165">
        <f>IF(E22="","",K!W32)</f>
      </c>
      <c r="C22" s="166" t="str">
        <f>IF(E22="","",K!K32)</f>
        <v>Eighteenth Emp</v>
      </c>
      <c r="D22" s="166" t="str">
        <f>IF(E22="","",K!O32)</f>
        <v>Record Assistant</v>
      </c>
      <c r="E22" s="166" t="str">
        <f>IF(K!BP32="Yes","Yes","")</f>
        <v>Yes</v>
      </c>
      <c r="F22" s="165" t="str">
        <f>IF(E22="","",CONCATENATE(K!AC32,"                                --------------                                  ",K!AD32))</f>
        <v>7740-23040                                --------------                                  7100</v>
      </c>
      <c r="G22" s="165">
        <f>IF(E22="Yes",1!M38,"")</f>
        <v>8455</v>
      </c>
      <c r="H22" s="165">
        <f>K!BR32</f>
        <v>826</v>
      </c>
      <c r="I22" s="165"/>
      <c r="M22" s="227">
        <v>18</v>
      </c>
      <c r="N22" s="227">
        <f t="shared" si="1"/>
        <v>3</v>
      </c>
      <c r="AD22" s="187"/>
    </row>
    <row r="23" spans="1:30" ht="38.25" customHeight="1">
      <c r="A23" s="165">
        <f t="shared" si="0"/>
      </c>
      <c r="B23" s="165">
        <f>IF(E23="","",K!W33)</f>
      </c>
      <c r="C23" s="166">
        <f>IF(E23="","",K!K33)</f>
      </c>
      <c r="D23" s="166">
        <f>IF(E23="","",K!O33)</f>
      </c>
      <c r="E23" s="166">
        <f>IF(K!BP33="Yes","Yes","")</f>
      </c>
      <c r="F23" s="165">
        <f>IF(E23="","",CONCATENATE(K!AC33,"                                --------------                                  ",K!AD33))</f>
      </c>
      <c r="G23" s="165">
        <f>IF(E23="Yes",1!M40,"")</f>
      </c>
      <c r="H23" s="165">
        <f>K!BR33</f>
      </c>
      <c r="I23" s="165"/>
      <c r="M23" s="227">
        <v>19</v>
      </c>
      <c r="N23" s="227">
        <f t="shared" si="1"/>
        <v>3</v>
      </c>
      <c r="AD23" s="187"/>
    </row>
    <row r="24" spans="1:30" ht="38.25" customHeight="1">
      <c r="A24" s="165">
        <f t="shared" si="0"/>
      </c>
      <c r="B24" s="165">
        <f>IF(E24="","",K!W34)</f>
      </c>
      <c r="C24" s="166">
        <f>IF(E24="","",K!K34)</f>
      </c>
      <c r="D24" s="166">
        <f>IF(E24="","",K!O34)</f>
      </c>
      <c r="E24" s="166">
        <f>IF(K!BP34="Yes","Yes","")</f>
      </c>
      <c r="F24" s="165">
        <f>IF(E24="","",CONCATENATE(K!AC34,"                                --------------                                  ",K!AD34))</f>
      </c>
      <c r="G24" s="165">
        <f>IF(E24="Yes",1!M42,"")</f>
      </c>
      <c r="H24" s="165">
        <f>K!BR34</f>
      </c>
      <c r="I24" s="165"/>
      <c r="M24" s="227">
        <v>20</v>
      </c>
      <c r="N24" s="227">
        <f t="shared" si="1"/>
        <v>3</v>
      </c>
      <c r="AD24" s="187"/>
    </row>
    <row r="25" spans="1:9" ht="33" customHeight="1">
      <c r="A25" s="522" t="s">
        <v>459</v>
      </c>
      <c r="B25" s="523"/>
      <c r="C25" s="523"/>
      <c r="D25" s="220"/>
      <c r="E25" s="220"/>
      <c r="F25" s="220"/>
      <c r="G25" s="221"/>
      <c r="H25" s="222">
        <f>SUM(H5:H24)</f>
        <v>2661</v>
      </c>
      <c r="I25" s="222"/>
    </row>
    <row r="27" spans="1:30" s="229" customFormat="1" ht="19.5" customHeight="1">
      <c r="A27" s="223"/>
      <c r="B27" s="518" t="str">
        <f>CONCATENATE("Rs. ",H25," /-           ",'R (2)'!B500)</f>
        <v>Rs. 2661 /-           (Rupees   Two Thousand  Six Hundred  and  Sixty One Only) </v>
      </c>
      <c r="C27" s="518"/>
      <c r="D27" s="518"/>
      <c r="E27" s="518"/>
      <c r="F27" s="518"/>
      <c r="G27" s="518"/>
      <c r="H27" s="518"/>
      <c r="I27" s="518"/>
      <c r="N27" s="230"/>
      <c r="AD27" s="231"/>
    </row>
    <row r="31" spans="2:30" s="160" customFormat="1" ht="12.75">
      <c r="B31" s="161"/>
      <c r="H31" s="160" t="s">
        <v>607</v>
      </c>
      <c r="J31" s="193"/>
      <c r="K31" s="193"/>
      <c r="L31" s="193"/>
      <c r="M31" s="193"/>
      <c r="N31" s="224"/>
      <c r="O31" s="193"/>
      <c r="P31" s="193"/>
      <c r="Q31" s="193"/>
      <c r="R31" s="193"/>
      <c r="S31" s="193"/>
      <c r="T31" s="193"/>
      <c r="U31" s="193"/>
      <c r="V31" s="193"/>
      <c r="W31" s="193"/>
      <c r="X31" s="193"/>
      <c r="Y31" s="193"/>
      <c r="Z31" s="193"/>
      <c r="AA31" s="193"/>
      <c r="AB31" s="193"/>
      <c r="AC31" s="193"/>
      <c r="AD31" s="228"/>
    </row>
  </sheetData>
  <sheetProtection password="F888" sheet="1"/>
  <mergeCells count="6">
    <mergeCell ref="B27:I27"/>
    <mergeCell ref="A1:I1"/>
    <mergeCell ref="J1:J2"/>
    <mergeCell ref="A2:C2"/>
    <mergeCell ref="F2:I2"/>
    <mergeCell ref="A25:C25"/>
  </mergeCells>
  <hyperlinks>
    <hyperlink ref="J1:J2" location="REPORTS!A1" display="BACK TO REPORTS"/>
  </hyperlinks>
  <printOptions horizontalCentered="1"/>
  <pageMargins left="0.5" right="0.5" top="0.5" bottom="0.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BR151"/>
  <sheetViews>
    <sheetView zoomScalePageLayoutView="0" workbookViewId="0" topLeftCell="CZ1">
      <selection activeCell="DE8" sqref="DE8"/>
    </sheetView>
  </sheetViews>
  <sheetFormatPr defaultColWidth="9.140625" defaultRowHeight="19.5" customHeight="1"/>
  <cols>
    <col min="1" max="1" width="5.7109375" style="265" hidden="1" customWidth="1"/>
    <col min="2" max="2" width="25.8515625" style="265" hidden="1" customWidth="1"/>
    <col min="3" max="3" width="5.28125" style="264" hidden="1" customWidth="1"/>
    <col min="4" max="4" width="12.7109375" style="265" hidden="1" customWidth="1"/>
    <col min="5" max="5" width="7.7109375" style="265" hidden="1" customWidth="1"/>
    <col min="6" max="6" width="23.8515625" style="265" hidden="1" customWidth="1"/>
    <col min="7" max="7" width="9.140625" style="265" hidden="1" customWidth="1"/>
    <col min="8" max="8" width="30.28125" style="265" hidden="1" customWidth="1"/>
    <col min="9" max="9" width="18.57421875" style="268" hidden="1" customWidth="1"/>
    <col min="10" max="10" width="8.00390625" style="264" hidden="1" customWidth="1"/>
    <col min="11" max="11" width="12.00390625" style="265" hidden="1" customWidth="1"/>
    <col min="12" max="14" width="9.140625" style="265" hidden="1" customWidth="1"/>
    <col min="15" max="15" width="26.8515625" style="265" hidden="1" customWidth="1"/>
    <col min="16" max="16" width="12.7109375" style="265" hidden="1" customWidth="1"/>
    <col min="17" max="17" width="14.00390625" style="264" hidden="1" customWidth="1"/>
    <col min="18" max="18" width="14.421875" style="264" hidden="1" customWidth="1"/>
    <col min="19" max="19" width="16.421875" style="264" hidden="1" customWidth="1"/>
    <col min="20" max="20" width="11.421875" style="265" hidden="1" customWidth="1"/>
    <col min="21" max="21" width="9.140625" style="265" hidden="1" customWidth="1"/>
    <col min="22" max="22" width="12.421875" style="265" hidden="1" customWidth="1"/>
    <col min="23" max="26" width="9.140625" style="265" hidden="1" customWidth="1"/>
    <col min="27" max="27" width="13.57421875" style="265" hidden="1" customWidth="1"/>
    <col min="28" max="28" width="11.7109375" style="265" hidden="1" customWidth="1"/>
    <col min="29" max="29" width="14.28125" style="264" hidden="1" customWidth="1"/>
    <col min="30" max="30" width="11.421875" style="264" hidden="1" customWidth="1"/>
    <col min="31" max="33" width="9.140625" style="264" hidden="1" customWidth="1"/>
    <col min="34" max="34" width="13.421875" style="264" hidden="1" customWidth="1"/>
    <col min="35" max="38" width="9.140625" style="264" hidden="1" customWidth="1"/>
    <col min="39" max="39" width="12.00390625" style="264" hidden="1" customWidth="1"/>
    <col min="40" max="54" width="9.140625" style="264" hidden="1" customWidth="1"/>
    <col min="55" max="55" width="11.140625" style="264" hidden="1" customWidth="1"/>
    <col min="56" max="57" width="9.140625" style="264" hidden="1" customWidth="1"/>
    <col min="58" max="58" width="14.140625" style="264" hidden="1" customWidth="1"/>
    <col min="59" max="59" width="9.140625" style="264" hidden="1" customWidth="1"/>
    <col min="60" max="61" width="9.140625" style="265" hidden="1" customWidth="1"/>
    <col min="62" max="62" width="15.57421875" style="265" hidden="1" customWidth="1"/>
    <col min="63" max="63" width="13.421875" style="269" hidden="1" customWidth="1"/>
    <col min="64" max="64" width="9.140625" style="265" hidden="1" customWidth="1"/>
    <col min="65" max="65" width="15.57421875" style="264" hidden="1" customWidth="1"/>
    <col min="66" max="66" width="28.8515625" style="265" hidden="1" customWidth="1"/>
    <col min="67" max="67" width="32.28125" style="265" hidden="1" customWidth="1"/>
    <col min="68" max="68" width="16.421875" style="264" hidden="1" customWidth="1"/>
    <col min="69" max="69" width="9.140625" style="264" hidden="1" customWidth="1"/>
    <col min="70" max="103" width="9.140625" style="265" hidden="1" customWidth="1"/>
    <col min="104" max="16384" width="9.140625" style="265" customWidth="1"/>
  </cols>
  <sheetData>
    <row r="1" spans="1:18" ht="30.75" customHeight="1">
      <c r="A1" s="309" t="s">
        <v>148</v>
      </c>
      <c r="B1" s="309"/>
      <c r="C1" s="308" t="s">
        <v>176</v>
      </c>
      <c r="D1" s="308"/>
      <c r="E1" s="308" t="s">
        <v>196</v>
      </c>
      <c r="F1" s="308"/>
      <c r="H1" s="266" t="s">
        <v>138</v>
      </c>
      <c r="I1" s="267" t="str">
        <f>IF(MAIN!E2="","",MAIN!E2)</f>
        <v>GPS Sarala Devi Huts</v>
      </c>
      <c r="O1" s="320" t="s">
        <v>141</v>
      </c>
      <c r="P1" s="320"/>
      <c r="Q1" s="310" t="str">
        <f>IF(MAIN!M3="","",MAIN!M3)</f>
        <v>Sri. N. Janardhan, B.Sc., B.Ed.</v>
      </c>
      <c r="R1" s="310"/>
    </row>
    <row r="2" spans="1:19" ht="19.5" customHeight="1">
      <c r="A2" s="263">
        <v>1</v>
      </c>
      <c r="B2" s="2" t="s">
        <v>233</v>
      </c>
      <c r="C2" s="264">
        <v>1</v>
      </c>
      <c r="D2" s="265" t="s">
        <v>177</v>
      </c>
      <c r="E2" s="265">
        <v>1</v>
      </c>
      <c r="F2" s="265" t="s">
        <v>198</v>
      </c>
      <c r="H2" s="266" t="s">
        <v>139</v>
      </c>
      <c r="I2" s="267" t="str">
        <f>IF(MAIN!E3="","",MAIN!E3)</f>
        <v>Saidabad-I</v>
      </c>
      <c r="O2" s="320" t="s">
        <v>142</v>
      </c>
      <c r="P2" s="320"/>
      <c r="Q2" s="310" t="str">
        <f>IF(MAIN!M4="","",VLOOKUP(MAIN!M4,A51:B58,2,FALSE))</f>
        <v>Deputy Inspector of Schools</v>
      </c>
      <c r="R2" s="310"/>
      <c r="S2" s="270">
        <f>VLOOKUP(Q2,D144:E151,2,FALSE)</f>
        <v>1</v>
      </c>
    </row>
    <row r="3" spans="1:20" ht="19.5" customHeight="1">
      <c r="A3" s="263">
        <v>2</v>
      </c>
      <c r="B3" s="2" t="s">
        <v>149</v>
      </c>
      <c r="C3" s="264">
        <v>2</v>
      </c>
      <c r="D3" s="265" t="s">
        <v>178</v>
      </c>
      <c r="E3" s="265">
        <v>2</v>
      </c>
      <c r="F3" s="265" t="s">
        <v>199</v>
      </c>
      <c r="H3" s="266" t="s">
        <v>140</v>
      </c>
      <c r="I3" s="267" t="str">
        <f>IF(MAIN!E4="","",VLOOKUP(MAIN!E4,K!E17:F39,2,FALSE))</f>
        <v>Hyderabad </v>
      </c>
      <c r="O3" s="320" t="s">
        <v>144</v>
      </c>
      <c r="P3" s="320"/>
      <c r="Q3" s="310" t="str">
        <f>IF(MAIN!M5="","",MAIN!M5)</f>
        <v>GHS Kunta Road</v>
      </c>
      <c r="R3" s="310"/>
      <c r="S3" s="271" t="str">
        <f>IF(S2=1,CONCATENATE(Q2,", ",Q4," Mandal"),CONCATENATE(Q2,", ",Q3))</f>
        <v>Deputy Inspector of Schools, Saidabad-I Mandal</v>
      </c>
      <c r="T3" s="272" t="s">
        <v>526</v>
      </c>
    </row>
    <row r="4" spans="1:20" ht="19.5" customHeight="1">
      <c r="A4" s="263">
        <v>3</v>
      </c>
      <c r="B4" s="2" t="s">
        <v>150</v>
      </c>
      <c r="C4" s="264">
        <v>3</v>
      </c>
      <c r="D4" s="265" t="s">
        <v>179</v>
      </c>
      <c r="E4" s="265">
        <v>3</v>
      </c>
      <c r="F4" s="265" t="s">
        <v>200</v>
      </c>
      <c r="H4" s="266" t="s">
        <v>231</v>
      </c>
      <c r="I4" s="267" t="str">
        <f>IF(MAIN!E5="","",VLOOKUP(MAIN!E5,E2:F13,2,FALSE))</f>
        <v>September</v>
      </c>
      <c r="J4" s="264">
        <f>IF(MAIN!G5="","",VLOOKUP(MAIN!G5,C25:D34,2,FALSE))</f>
        <v>2010</v>
      </c>
      <c r="K4" s="265" t="str">
        <f>CONCATENATE(UPPER(I4)," - ",J4)</f>
        <v>SEPTEMBER - 2010</v>
      </c>
      <c r="O4" s="320" t="s">
        <v>139</v>
      </c>
      <c r="P4" s="320"/>
      <c r="Q4" s="310" t="str">
        <f>IF(MAIN!M6="","",MAIN!M6)</f>
        <v>Saidabad-I</v>
      </c>
      <c r="R4" s="310"/>
      <c r="S4" s="271" t="str">
        <f>IF(S2=1,CONCATENATE("O/o the ",Q2,", ",Q4," Mandal"),CONCATENATE(Q3,", ",Q4," Mandal"))</f>
        <v>O/o the Deputy Inspector of Schools, Saidabad-I Mandal</v>
      </c>
      <c r="T4" s="272" t="s">
        <v>527</v>
      </c>
    </row>
    <row r="5" spans="1:18" ht="19.5" customHeight="1">
      <c r="A5" s="263">
        <v>4</v>
      </c>
      <c r="B5" s="2" t="s">
        <v>151</v>
      </c>
      <c r="C5" s="264">
        <v>4</v>
      </c>
      <c r="D5" s="265" t="s">
        <v>180</v>
      </c>
      <c r="E5" s="265">
        <v>4</v>
      </c>
      <c r="F5" s="265" t="s">
        <v>201</v>
      </c>
      <c r="H5" s="266" t="s">
        <v>145</v>
      </c>
      <c r="I5" s="267">
        <f>IF(MAIN!E6="","",MAIN!E6)</f>
        <v>16.264</v>
      </c>
      <c r="O5" s="320" t="s">
        <v>140</v>
      </c>
      <c r="P5" s="320"/>
      <c r="Q5" s="310" t="str">
        <f>IF(MAIN!M7="","",VLOOKUP(MAIN!M7,E17:F39,2,FALSE))</f>
        <v>Hyderabad </v>
      </c>
      <c r="R5" s="310"/>
    </row>
    <row r="6" spans="1:18" ht="19.5" customHeight="1">
      <c r="A6" s="263">
        <v>5</v>
      </c>
      <c r="B6" s="2" t="s">
        <v>152</v>
      </c>
      <c r="C6" s="264">
        <v>5</v>
      </c>
      <c r="D6" s="265" t="s">
        <v>181</v>
      </c>
      <c r="E6" s="265">
        <v>5</v>
      </c>
      <c r="F6" s="265" t="s">
        <v>197</v>
      </c>
      <c r="H6" s="266" t="s">
        <v>306</v>
      </c>
      <c r="I6" s="267">
        <f>IF(MAIN!E7="","",VLOOKUP(MAIN!E7,C39:D42,2,FALSE))</f>
        <v>30</v>
      </c>
      <c r="O6" s="320" t="s">
        <v>146</v>
      </c>
      <c r="P6" s="320"/>
      <c r="Q6" s="310">
        <f>IF(MAIN!M8="","",MAIN!M8)</f>
        <v>2562457896</v>
      </c>
      <c r="R6" s="310"/>
    </row>
    <row r="7" spans="1:11" ht="19.5" customHeight="1">
      <c r="A7" s="263">
        <v>6</v>
      </c>
      <c r="B7" s="2" t="s">
        <v>153</v>
      </c>
      <c r="C7" s="264">
        <v>6</v>
      </c>
      <c r="D7" s="265" t="s">
        <v>182</v>
      </c>
      <c r="E7" s="265">
        <v>6</v>
      </c>
      <c r="F7" s="265" t="s">
        <v>202</v>
      </c>
      <c r="H7" s="266" t="s">
        <v>147</v>
      </c>
      <c r="I7" s="267">
        <f>IF(MAIN!E8="","",MAIN!E8)</f>
        <v>2</v>
      </c>
      <c r="J7" s="273"/>
      <c r="K7" s="266"/>
    </row>
    <row r="8" spans="1:11" ht="19.5" customHeight="1">
      <c r="A8" s="263">
        <v>7</v>
      </c>
      <c r="B8" s="2" t="s">
        <v>239</v>
      </c>
      <c r="C8" s="264">
        <v>7</v>
      </c>
      <c r="D8" s="265" t="s">
        <v>183</v>
      </c>
      <c r="E8" s="265">
        <v>7</v>
      </c>
      <c r="F8" s="265" t="s">
        <v>203</v>
      </c>
      <c r="H8" s="274"/>
      <c r="I8" s="275"/>
      <c r="J8" s="276"/>
      <c r="K8" s="274"/>
    </row>
    <row r="9" spans="1:6" ht="19.5" customHeight="1">
      <c r="A9" s="263">
        <v>8</v>
      </c>
      <c r="B9" s="2" t="s">
        <v>240</v>
      </c>
      <c r="C9" s="264">
        <v>8</v>
      </c>
      <c r="D9" s="265" t="s">
        <v>184</v>
      </c>
      <c r="E9" s="265">
        <v>8</v>
      </c>
      <c r="F9" s="265" t="s">
        <v>204</v>
      </c>
    </row>
    <row r="10" spans="1:6" ht="19.5" customHeight="1">
      <c r="A10" s="263">
        <v>9</v>
      </c>
      <c r="B10" s="2" t="s">
        <v>154</v>
      </c>
      <c r="E10" s="265">
        <v>9</v>
      </c>
      <c r="F10" s="265" t="s">
        <v>205</v>
      </c>
    </row>
    <row r="11" spans="1:6" ht="19.5" customHeight="1">
      <c r="A11" s="263">
        <v>10</v>
      </c>
      <c r="B11" s="2" t="s">
        <v>155</v>
      </c>
      <c r="E11" s="265">
        <v>10</v>
      </c>
      <c r="F11" s="265" t="s">
        <v>206</v>
      </c>
    </row>
    <row r="12" spans="1:59" ht="19.5" customHeight="1">
      <c r="A12" s="263">
        <v>11</v>
      </c>
      <c r="B12" s="2" t="s">
        <v>156</v>
      </c>
      <c r="C12" s="308" t="s">
        <v>185</v>
      </c>
      <c r="D12" s="308"/>
      <c r="E12" s="265">
        <v>11</v>
      </c>
      <c r="F12" s="265" t="s">
        <v>207</v>
      </c>
      <c r="J12" s="322" t="s">
        <v>118</v>
      </c>
      <c r="K12" s="322" t="s">
        <v>119</v>
      </c>
      <c r="L12" s="322"/>
      <c r="M12" s="322"/>
      <c r="N12" s="322"/>
      <c r="O12" s="322"/>
      <c r="P12" s="322"/>
      <c r="Q12" s="322"/>
      <c r="R12" s="322"/>
      <c r="S12" s="322"/>
      <c r="T12" s="322"/>
      <c r="U12" s="322"/>
      <c r="V12" s="322"/>
      <c r="W12" s="322"/>
      <c r="X12" s="322"/>
      <c r="Y12" s="322"/>
      <c r="Z12" s="322"/>
      <c r="AA12" s="322"/>
      <c r="AB12" s="322"/>
      <c r="AC12" s="322" t="s">
        <v>134</v>
      </c>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278"/>
      <c r="BE12" s="278"/>
      <c r="BF12" s="278"/>
      <c r="BG12" s="278"/>
    </row>
    <row r="13" spans="1:63" ht="19.5" customHeight="1">
      <c r="A13" s="263">
        <v>12</v>
      </c>
      <c r="B13" s="2" t="s">
        <v>157</v>
      </c>
      <c r="C13" s="264">
        <v>1</v>
      </c>
      <c r="D13" s="265" t="s">
        <v>186</v>
      </c>
      <c r="E13" s="265">
        <v>12</v>
      </c>
      <c r="F13" s="265" t="s">
        <v>208</v>
      </c>
      <c r="J13" s="322"/>
      <c r="K13" s="322"/>
      <c r="L13" s="322"/>
      <c r="M13" s="322"/>
      <c r="N13" s="322"/>
      <c r="O13" s="322" t="s">
        <v>116</v>
      </c>
      <c r="P13" s="322" t="s">
        <v>121</v>
      </c>
      <c r="Q13" s="322" t="s">
        <v>122</v>
      </c>
      <c r="R13" s="322" t="s">
        <v>123</v>
      </c>
      <c r="S13" s="322" t="s">
        <v>124</v>
      </c>
      <c r="T13" s="322" t="s">
        <v>125</v>
      </c>
      <c r="U13" s="322"/>
      <c r="V13" s="322" t="s">
        <v>128</v>
      </c>
      <c r="W13" s="322" t="s">
        <v>135</v>
      </c>
      <c r="X13" s="322" t="s">
        <v>129</v>
      </c>
      <c r="Y13" s="322" t="s">
        <v>130</v>
      </c>
      <c r="Z13" s="322" t="s">
        <v>131</v>
      </c>
      <c r="AA13" s="322" t="s">
        <v>132</v>
      </c>
      <c r="AB13" s="322" t="s">
        <v>133</v>
      </c>
      <c r="AC13" s="322" t="s">
        <v>137</v>
      </c>
      <c r="AD13" s="322"/>
      <c r="AE13" s="322"/>
      <c r="AF13" s="322"/>
      <c r="AG13" s="322"/>
      <c r="AH13" s="322"/>
      <c r="AI13" s="322"/>
      <c r="AJ13" s="322"/>
      <c r="AK13" s="322"/>
      <c r="AL13" s="322"/>
      <c r="AM13" s="322"/>
      <c r="AN13" s="322" t="s">
        <v>110</v>
      </c>
      <c r="AO13" s="322"/>
      <c r="AP13" s="322"/>
      <c r="AQ13" s="322"/>
      <c r="AR13" s="322"/>
      <c r="AS13" s="322"/>
      <c r="AT13" s="322"/>
      <c r="AU13" s="322"/>
      <c r="AV13" s="322"/>
      <c r="AW13" s="322"/>
      <c r="AX13" s="322"/>
      <c r="AY13" s="322"/>
      <c r="AZ13" s="322"/>
      <c r="BA13" s="322"/>
      <c r="BB13" s="322"/>
      <c r="BC13" s="322"/>
      <c r="BD13" s="322"/>
      <c r="BE13" s="322"/>
      <c r="BF13" s="322"/>
      <c r="BG13" s="322"/>
      <c r="BK13" s="279">
        <f>IF(I7=2,1,2)</f>
        <v>1</v>
      </c>
    </row>
    <row r="14" spans="1:70" ht="30" customHeight="1">
      <c r="A14" s="263">
        <v>13</v>
      </c>
      <c r="B14" s="2" t="s">
        <v>158</v>
      </c>
      <c r="C14" s="264">
        <v>2</v>
      </c>
      <c r="D14" s="265" t="s">
        <v>187</v>
      </c>
      <c r="J14" s="322"/>
      <c r="K14" s="322"/>
      <c r="L14" s="322"/>
      <c r="M14" s="322"/>
      <c r="N14" s="322"/>
      <c r="O14" s="322"/>
      <c r="P14" s="322"/>
      <c r="Q14" s="322"/>
      <c r="R14" s="322"/>
      <c r="S14" s="322"/>
      <c r="T14" s="277" t="s">
        <v>126</v>
      </c>
      <c r="U14" s="277" t="s">
        <v>127</v>
      </c>
      <c r="V14" s="322"/>
      <c r="W14" s="322"/>
      <c r="X14" s="322"/>
      <c r="Y14" s="322"/>
      <c r="Z14" s="322"/>
      <c r="AA14" s="322"/>
      <c r="AB14" s="322"/>
      <c r="AC14" s="277" t="s">
        <v>117</v>
      </c>
      <c r="AD14" s="277" t="s">
        <v>136</v>
      </c>
      <c r="AE14" s="277" t="s">
        <v>275</v>
      </c>
      <c r="AF14" s="277" t="s">
        <v>276</v>
      </c>
      <c r="AG14" s="277" t="s">
        <v>277</v>
      </c>
      <c r="AH14" s="277" t="s">
        <v>307</v>
      </c>
      <c r="AI14" s="277" t="s">
        <v>278</v>
      </c>
      <c r="AJ14" s="277" t="s">
        <v>147</v>
      </c>
      <c r="AK14" s="277" t="s">
        <v>313</v>
      </c>
      <c r="AL14" s="277" t="s">
        <v>314</v>
      </c>
      <c r="AM14" s="277" t="s">
        <v>281</v>
      </c>
      <c r="AN14" s="277" t="s">
        <v>6</v>
      </c>
      <c r="AO14" s="277" t="s">
        <v>7</v>
      </c>
      <c r="AP14" s="277" t="s">
        <v>8</v>
      </c>
      <c r="AQ14" s="277" t="s">
        <v>9</v>
      </c>
      <c r="AR14" s="277" t="s">
        <v>279</v>
      </c>
      <c r="AS14" s="277" t="s">
        <v>280</v>
      </c>
      <c r="AT14" s="277" t="s">
        <v>12</v>
      </c>
      <c r="AU14" s="277" t="s">
        <v>13</v>
      </c>
      <c r="AV14" s="277" t="s">
        <v>14</v>
      </c>
      <c r="AW14" s="277" t="s">
        <v>15</v>
      </c>
      <c r="AX14" s="277" t="s">
        <v>16</v>
      </c>
      <c r="AY14" s="277" t="s">
        <v>17</v>
      </c>
      <c r="AZ14" s="277" t="s">
        <v>18</v>
      </c>
      <c r="BA14" s="277" t="s">
        <v>29</v>
      </c>
      <c r="BB14" s="277" t="s">
        <v>19</v>
      </c>
      <c r="BC14" s="277" t="s">
        <v>30</v>
      </c>
      <c r="BD14" s="277" t="s">
        <v>313</v>
      </c>
      <c r="BE14" s="277" t="s">
        <v>314</v>
      </c>
      <c r="BF14" s="277" t="s">
        <v>282</v>
      </c>
      <c r="BG14" s="277" t="s">
        <v>283</v>
      </c>
      <c r="BJ14" s="280" t="s">
        <v>321</v>
      </c>
      <c r="BK14" s="281" t="s">
        <v>322</v>
      </c>
      <c r="BL14" s="282" t="s">
        <v>469</v>
      </c>
      <c r="BM14" s="283" t="s">
        <v>559</v>
      </c>
      <c r="BN14" s="284" t="s">
        <v>603</v>
      </c>
      <c r="BO14" s="284" t="s">
        <v>604</v>
      </c>
      <c r="BP14" s="283" t="s">
        <v>613</v>
      </c>
      <c r="BQ14" s="285" t="s">
        <v>617</v>
      </c>
      <c r="BR14" s="286" t="s">
        <v>618</v>
      </c>
    </row>
    <row r="15" spans="1:70" ht="19.5" customHeight="1">
      <c r="A15" s="263">
        <v>14</v>
      </c>
      <c r="B15" s="2" t="s">
        <v>159</v>
      </c>
      <c r="C15" s="264">
        <v>3</v>
      </c>
      <c r="D15" s="265" t="s">
        <v>188</v>
      </c>
      <c r="J15" s="287">
        <v>1</v>
      </c>
      <c r="K15" s="319" t="str">
        <f>IF(MAIN!B14="","",MAIN!B14)</f>
        <v>Ranga Devanandam</v>
      </c>
      <c r="L15" s="319"/>
      <c r="M15" s="319"/>
      <c r="N15" s="319"/>
      <c r="O15" s="288" t="str">
        <f>IF(MAIN!F14="","",VLOOKUP(MAIN!F14,$A$2:$B$32,2,FALSE))</f>
        <v>Senior Assistant</v>
      </c>
      <c r="P15" s="289" t="str">
        <f>IF(MAIN!I14="","",TEXT(MAIN!I14,"DD-MM-YYYY"))</f>
        <v>14-05-1970</v>
      </c>
      <c r="Q15" s="290" t="str">
        <f>IF(MAIN!K14="","",TEXT(MAIN!K14,"DD-MM-YYYY"))</f>
        <v>11-11-1996</v>
      </c>
      <c r="R15" s="290" t="str">
        <f>IF(MAIN!M14="","",TEXT(MAIN!M14,"DD-MM-YYYY"))</f>
        <v>11-11-1996</v>
      </c>
      <c r="S15" s="290" t="str">
        <f>IF(MAIN!O14="","",TEXT(MAIN!O14,"DD-MM-YYYY"))</f>
        <v>12-05-2005</v>
      </c>
      <c r="T15" s="288" t="str">
        <f>IF(MAIN!Q14="","",VLOOKUP(MAIN!Q14,$C$2:$D$9,2,FALSE))</f>
        <v>B.A.</v>
      </c>
      <c r="U15" s="291" t="str">
        <f>IF(MAIN!R14="","",VLOOKUP(MAIN!R14,$C$13:$D$22,2,FALSE))</f>
        <v>B.Ed.</v>
      </c>
      <c r="V15" s="291" t="str">
        <f>IF(MAIN!S14="","",VLOOKUP(MAIN!S14,$E$2:$F$13,2,FALSE))</f>
        <v>November</v>
      </c>
      <c r="W15" s="288">
        <f>IF(MAIN!T14="","",MAIN!T14)</f>
        <v>2323571</v>
      </c>
      <c r="X15" s="288" t="str">
        <f>IF(MAIN!U14="","",MAIN!U14)</f>
        <v>45216/Edn</v>
      </c>
      <c r="Y15" s="288">
        <f>IF(MAIN!V14="","",MAIN!V14)</f>
        <v>12345678</v>
      </c>
      <c r="Z15" s="288" t="str">
        <f>IF(MAIN!W14="","",MAIN!W14)</f>
        <v>KSR1101</v>
      </c>
      <c r="AA15" s="288" t="str">
        <f>IF(MAIN!X14="","",MAIN!X14)</f>
        <v>Andhra Bank, Saidabad Branch</v>
      </c>
      <c r="AB15" s="288">
        <f>IF(MAIN!Y14="","",MAIN!Y14)</f>
        <v>15678910</v>
      </c>
      <c r="AC15" s="292" t="str">
        <f>IF(MAIN!Z14="","",VLOOKUP(MAIN!Z14,$C$66:$D$97,2,FALSE))</f>
        <v>41550-55660</v>
      </c>
      <c r="AD15" s="292">
        <f>IF(MAIN!AA14="","",VLOOKUP(MAIN!AA14,$A$66:$B$145,2,FALSE))</f>
        <v>10020</v>
      </c>
      <c r="AE15" s="287">
        <f>IF(MAIN!AB14="","",MAIN!AB14)</f>
        <v>10</v>
      </c>
      <c r="AF15" s="287">
        <f>IF(MAIN!AC14="","",MAIN!AC14)</f>
      </c>
      <c r="AG15" s="287">
        <f>IF(AD15="","",ROUND(AD15*MAIN!$E$6%,0))</f>
        <v>1630</v>
      </c>
      <c r="AH15" s="292" t="str">
        <f>IF(MAIN!AF14="","",VLOOKUP(MAIN!AF14,$C$55:$D$57,2,FALSE))</f>
        <v>Own House</v>
      </c>
      <c r="AI15" s="287">
        <f aca="true" t="shared" si="0" ref="AI15:AI34">IF(AND(AD15=""),"",IF(AND(AH15="Govt. Quarters"),0,BK15))</f>
        <v>3006</v>
      </c>
      <c r="AJ15" s="287">
        <f aca="true" t="shared" si="1" ref="AJ15:AJ34">IF(AD15="","",BJ15)</f>
        <v>300</v>
      </c>
      <c r="AK15" s="287">
        <f>IF(MAIN!AD14="","",MAIN!AD14)</f>
        <v>200</v>
      </c>
      <c r="AL15" s="287">
        <f>IF(MAIN!AE14="","",MAIN!AE14)</f>
        <v>250</v>
      </c>
      <c r="AM15" s="287">
        <f>IF(AD15="","",SUM(AD15:AL15))</f>
        <v>15416</v>
      </c>
      <c r="AN15" s="287">
        <f>IF(MAIN!AG14="","",MAIN!AG14)</f>
        <v>6000</v>
      </c>
      <c r="AO15" s="287">
        <f>IF(MAIN!AH14="","",MAIN!AH14)</f>
      </c>
      <c r="AP15" s="287">
        <f>IF(MAIN!AI14="","",MAIN!AI14)</f>
        <v>200</v>
      </c>
      <c r="AQ15" s="287">
        <f>IF(MAIN!AJ14="","",MAIN!AJ14)</f>
      </c>
      <c r="AR15" s="287">
        <f>IF(AND(BL15="A"),120,IF(AND(BL15="B"),60,IF(AND(BL15="C"),30,IF(AND(BL15="D"),15,""))))</f>
        <v>120</v>
      </c>
      <c r="AS15" s="287">
        <f>IF(AND(AM15=""),"",IF(AND(AM15&lt;=5000),0,IF(AND(AM15&gt;5000,AM15&lt;=6000),60,IF(AND(AM15&gt;6000,AM15&lt;=10000),80,IF(AND(AM15&gt;10000,AM15&lt;=15000),100,IF(AND(AM15&gt;15000,AM15&lt;=20000),150,200))))))</f>
        <v>150</v>
      </c>
      <c r="AT15" s="287">
        <f>IF(MAIN!AK14="","",MAIN!AK14)</f>
        <v>47</v>
      </c>
      <c r="AU15" s="287">
        <f>IF(MAIN!AL14="","",MAIN!AL14)</f>
        <v>500</v>
      </c>
      <c r="AV15" s="287">
        <f>IF(MAIN!AM14="","",MAIN!AM14)</f>
      </c>
      <c r="AW15" s="287">
        <f>IF(MAIN!AN14="","",MAIN!AN14)</f>
      </c>
      <c r="AX15" s="287">
        <f>IF(MAIN!AO14="","",MAIN!AO14)</f>
      </c>
      <c r="AY15" s="287">
        <f>IF(MAIN!AP14="","",MAIN!AP14)</f>
      </c>
      <c r="AZ15" s="287">
        <f>IF(MAIN!AQ14="","",MAIN!AQ14)</f>
      </c>
      <c r="BA15" s="287">
        <f>IF(MAIN!AR14="","",MAIN!AR14)</f>
        <v>550</v>
      </c>
      <c r="BB15" s="287">
        <f>IF(MAIN!AS14="","",MAIN!AS14)</f>
      </c>
      <c r="BC15" s="287">
        <f>IF(MAIN!AT14="","",MAIN!AT14)</f>
      </c>
      <c r="BD15" s="287">
        <f>IF(MAIN!AU14="","",MAIN!AU14)</f>
        <v>2</v>
      </c>
      <c r="BE15" s="287">
        <f>IF(MAIN!AV14="","",MAIN!AV14)</f>
      </c>
      <c r="BF15" s="287">
        <f>IF(AD15="","",SUM(AN15:BE15))</f>
        <v>7569</v>
      </c>
      <c r="BG15" s="287">
        <f>IF(AD15="","",AM15-BF15)</f>
        <v>7847</v>
      </c>
      <c r="BJ15" s="282">
        <f>IF(AND($I$7=2),IF(AND(AD15&lt;=8200),200,IF(AND(AD15&gt;8200,AD15&lt;=13270),300,IF(AND(AD15&gt;13270,AD15&lt;=18030),350,525))),IF(AND($I$7=3),IF(AND(AD15&lt;=8200),120,IF(AND(AD15&gt;8200,AD15&lt;=13270),160,IF(AND(AD15&gt;13270,AD15&lt;=18030),220,350))),IF(AND($I$7=4),IF(AND(AD15&lt;=8200),100,IF(AND(AD15&gt;8200,AD15&lt;=13270),120,IF(AND(AD15&gt;13270,AD15&lt;=18030),130,140))),0)))</f>
        <v>300</v>
      </c>
      <c r="BK15" s="281">
        <f aca="true" t="shared" si="2" ref="BK15:BK34">IF(AND($BK$13=1,AD15*$I$6%&gt;12000),12000,IF(AND($BK$13=2,AD15*$I$6%&gt;8000),8000,ROUND(AD15*$I$6%,0)))</f>
        <v>3006</v>
      </c>
      <c r="BL15" s="282" t="str">
        <f>IF(AD15="","",VLOOKUP(AC15,$D$105:$E$136,2,FALSE))</f>
        <v>A</v>
      </c>
      <c r="BM15" s="293">
        <f>IF(MAIN!AW14="","",MAIN!AW14)</f>
        <v>9868483818</v>
      </c>
      <c r="BN15" s="294">
        <f>IF(AH15="Govt. Quarters","Enter Govt. Qrts details in AX cell","")</f>
      </c>
      <c r="BO15" s="294">
        <f>IF(MAIN!AX14="","",MAIN!AX14)</f>
      </c>
      <c r="BP15" s="293" t="str">
        <f>IF(MAIN!AU14="","",VLOOKUP(MAIN!AU14,$E$84:$F$85,2,FALSE))</f>
        <v>No</v>
      </c>
      <c r="BQ15" s="264">
        <f>IF(AD15="","",AD15+AG15)</f>
        <v>11650</v>
      </c>
      <c r="BR15" s="265">
        <f>IF(AND(AD15=""),"",IF(AND(BP15="Yes"),ROUND(BQ15*10%,0),""))</f>
      </c>
    </row>
    <row r="16" spans="1:70" ht="19.5" customHeight="1">
      <c r="A16" s="263">
        <v>15</v>
      </c>
      <c r="B16" s="2" t="s">
        <v>160</v>
      </c>
      <c r="C16" s="264">
        <v>4</v>
      </c>
      <c r="D16" s="265" t="s">
        <v>193</v>
      </c>
      <c r="E16" s="321" t="s">
        <v>209</v>
      </c>
      <c r="F16" s="321"/>
      <c r="J16" s="287">
        <v>2</v>
      </c>
      <c r="K16" s="319" t="str">
        <f>IF(MAIN!B15="","",MAIN!B15)</f>
        <v>Second Emp</v>
      </c>
      <c r="L16" s="319"/>
      <c r="M16" s="319"/>
      <c r="N16" s="319"/>
      <c r="O16" s="288" t="str">
        <f>IF(MAIN!F15="","",VLOOKUP(MAIN!F15,$A$2:$B$32,2,FALSE))</f>
        <v>School Assistant (Maths)</v>
      </c>
      <c r="P16" s="289">
        <f>IF(MAIN!I15="","",TEXT(MAIN!I15,"DD-MM-YYYY"))</f>
      </c>
      <c r="Q16" s="290">
        <f>IF(MAIN!K15="","",TEXT(MAIN!K15,"DD-MM-YYYY"))</f>
      </c>
      <c r="R16" s="290">
        <f>IF(MAIN!M15="","",TEXT(MAIN!M15,"DD-MM-YYYY"))</f>
      </c>
      <c r="S16" s="290">
        <f>IF(MAIN!O15="","",TEXT(MAIN!O15,"DD-MM-YYYY"))</f>
      </c>
      <c r="T16" s="288">
        <f>IF(MAIN!Q15="","",VLOOKUP(MAIN!Q15,$C$2:$D$9,2,FALSE))</f>
      </c>
      <c r="U16" s="291">
        <f>IF(MAIN!R15="","",VLOOKUP(MAIN!R15,$C$13:$D$22,2,FALSE))</f>
      </c>
      <c r="V16" s="291">
        <f>IF(MAIN!S15="","",VLOOKUP(MAIN!S15,$E$2:$F$13,2,FALSE))</f>
      </c>
      <c r="W16" s="288">
        <f>IF(MAIN!T15="","",MAIN!T15)</f>
      </c>
      <c r="X16" s="288">
        <f>IF(MAIN!U15="","",MAIN!U15)</f>
      </c>
      <c r="Y16" s="288">
        <f>IF(MAIN!V15="","",MAIN!V15)</f>
      </c>
      <c r="Z16" s="288">
        <f>IF(MAIN!W15="","",MAIN!W15)</f>
      </c>
      <c r="AA16" s="288">
        <f>IF(MAIN!X15="","",MAIN!X15)</f>
      </c>
      <c r="AB16" s="288">
        <f>IF(MAIN!Y15="","",MAIN!Y15)</f>
      </c>
      <c r="AC16" s="292" t="str">
        <f>IF(MAIN!Z15="","",VLOOKUP(MAIN!Z15,$C$66:$D$97,2,FALSE))</f>
        <v>7100-21250</v>
      </c>
      <c r="AD16" s="292">
        <f>IF(MAIN!AA15="","",VLOOKUP(MAIN!AA15,$A$66:$B$145,2,FALSE))</f>
        <v>28450</v>
      </c>
      <c r="AE16" s="287">
        <f>IF(MAIN!AB15="","",MAIN!AB15)</f>
      </c>
      <c r="AF16" s="287">
        <f>IF(MAIN!AC15="","",MAIN!AC15)</f>
      </c>
      <c r="AG16" s="287">
        <f>IF(AD16="","",ROUND(AD16*MAIN!$E$6%,0))</f>
        <v>4627</v>
      </c>
      <c r="AH16" s="292">
        <f>IF(MAIN!AF15="","",VLOOKUP(MAIN!AF15,$C$55:$D$57,2,FALSE))</f>
      </c>
      <c r="AI16" s="287">
        <f t="shared" si="0"/>
        <v>8535</v>
      </c>
      <c r="AJ16" s="287">
        <f t="shared" si="1"/>
        <v>525</v>
      </c>
      <c r="AK16" s="287">
        <f>IF(MAIN!AD15="","",MAIN!AD15)</f>
      </c>
      <c r="AL16" s="287">
        <f>IF(MAIN!AE15="","",MAIN!AE15)</f>
      </c>
      <c r="AM16" s="287">
        <f aca="true" t="shared" si="3" ref="AM16:AM34">IF(AD16="","",SUM(AD16:AL16))</f>
        <v>42137</v>
      </c>
      <c r="AN16" s="287">
        <f>IF(MAIN!AG15="","",MAIN!AG15)</f>
      </c>
      <c r="AO16" s="287">
        <f>IF(MAIN!AH15="","",MAIN!AH15)</f>
      </c>
      <c r="AP16" s="287">
        <f>IF(MAIN!AI15="","",MAIN!AI15)</f>
      </c>
      <c r="AQ16" s="287">
        <f>IF(MAIN!AJ15="","",MAIN!AJ15)</f>
      </c>
      <c r="AR16" s="287">
        <f aca="true" t="shared" si="4" ref="AR16:AR34">IF(AND(BL16="A"),120,IF(AND(BL16="B"),60,IF(AND(BL16="C"),30,IF(AND(BL16="D"),15,""))))</f>
        <v>15</v>
      </c>
      <c r="AS16" s="287">
        <f aca="true" t="shared" si="5" ref="AS16:AS34">IF(AND(AM16=""),"",IF(AND(AM16&lt;=5000),0,IF(AND(AM16&gt;5000,AM16&lt;=6000),60,IF(AND(AM16&gt;6000,AM16&lt;=10000),80,IF(AND(AM16&gt;10000,AM16&lt;=15000),100,IF(AND(AM16&gt;15000,AM16&lt;=20000),150,200))))))</f>
        <v>200</v>
      </c>
      <c r="AT16" s="287">
        <f>IF(MAIN!AK15="","",MAIN!AK15)</f>
      </c>
      <c r="AU16" s="287">
        <f>IF(MAIN!AL15="","",MAIN!AL15)</f>
      </c>
      <c r="AV16" s="287">
        <f>IF(MAIN!AM15="","",MAIN!AM15)</f>
      </c>
      <c r="AW16" s="287">
        <f>IF(MAIN!AN15="","",MAIN!AN15)</f>
      </c>
      <c r="AX16" s="287">
        <f>IF(MAIN!AO15="","",MAIN!AO15)</f>
      </c>
      <c r="AY16" s="287">
        <f>IF(MAIN!AP15="","",MAIN!AP15)</f>
      </c>
      <c r="AZ16" s="287">
        <f>IF(MAIN!AQ15="","",MAIN!AQ15)</f>
      </c>
      <c r="BA16" s="287">
        <f>IF(MAIN!AR15="","",MAIN!AR15)</f>
      </c>
      <c r="BB16" s="287">
        <f>IF(MAIN!AS15="","",MAIN!AS15)</f>
      </c>
      <c r="BC16" s="287">
        <f>IF(MAIN!AT15="","",MAIN!AT15)</f>
      </c>
      <c r="BD16" s="287">
        <f>IF(MAIN!AU15="","",MAIN!AU15)</f>
        <v>2</v>
      </c>
      <c r="BE16" s="287">
        <f>IF(MAIN!AV15="","",MAIN!AV15)</f>
      </c>
      <c r="BF16" s="287">
        <f aca="true" t="shared" si="6" ref="BF16:BF34">IF(AD16="","",SUM(AN16:BE16))</f>
        <v>217</v>
      </c>
      <c r="BG16" s="287">
        <f aca="true" t="shared" si="7" ref="BG16:BG34">IF(AD16="","",AM16-BF16)</f>
        <v>41920</v>
      </c>
      <c r="BJ16" s="282">
        <f aca="true" t="shared" si="8" ref="BJ16:BJ34">IF(AND($I$7=2),IF(AND(AD16&lt;=8200),200,IF(AND(AD16&gt;8200,AD16&lt;=13270),300,IF(AND(AD16&gt;13270,AD16&lt;=18030),350,525))),IF(AND($I$7=3),IF(AND(AD16&lt;=8200),120,IF(AND(AD16&gt;8200,AD16&lt;=13270),160,IF(AND(AD16&gt;13270,AD16&lt;=18030),220,350))),IF(AND($I$7=4),IF(AND(AD16&lt;=8200),100,IF(AND(AD16&gt;8200,AD16&lt;=13270),120,IF(AND(AD16&gt;13270,AD16&lt;=18030),130,140))),0)))</f>
        <v>525</v>
      </c>
      <c r="BK16" s="281">
        <f t="shared" si="2"/>
        <v>8535</v>
      </c>
      <c r="BL16" s="282" t="str">
        <f aca="true" t="shared" si="9" ref="BL16:BL34">IF(AD16="","",VLOOKUP(AC16,$D$105:$E$136,2,FALSE))</f>
        <v>D</v>
      </c>
      <c r="BM16" s="293">
        <f>IF(MAIN!AW15="","",MAIN!AW15)</f>
      </c>
      <c r="BN16" s="294">
        <f aca="true" t="shared" si="10" ref="BN16:BN34">IF(AH16="Govt. Quarters","Enter Govt. Qrts details in AX cell","")</f>
      </c>
      <c r="BO16" s="294">
        <f>IF(MAIN!AX15="","",MAIN!AX15)</f>
      </c>
      <c r="BP16" s="293" t="str">
        <f>IF(MAIN!AU15="","",VLOOKUP(MAIN!AU15,$E$84:$F$85,2,FALSE))</f>
        <v>No</v>
      </c>
      <c r="BQ16" s="264">
        <f aca="true" t="shared" si="11" ref="BQ16:BQ34">IF(AD16="","",AD16+AG16)</f>
        <v>33077</v>
      </c>
      <c r="BR16" s="265">
        <f aca="true" t="shared" si="12" ref="BR16:BR34">IF(AND(AD16=""),"",IF(AND(BP16="Yes"),ROUND(BQ16*10%,0),""))</f>
      </c>
    </row>
    <row r="17" spans="1:70" ht="19.5" customHeight="1">
      <c r="A17" s="263">
        <v>16</v>
      </c>
      <c r="B17" s="2" t="s">
        <v>161</v>
      </c>
      <c r="C17" s="264">
        <v>5</v>
      </c>
      <c r="D17" s="265" t="s">
        <v>190</v>
      </c>
      <c r="E17" s="295">
        <v>1</v>
      </c>
      <c r="F17" s="3" t="s">
        <v>210</v>
      </c>
      <c r="J17" s="287">
        <v>3</v>
      </c>
      <c r="K17" s="319" t="str">
        <f>IF(MAIN!B16="","",MAIN!B16)</f>
        <v>Third Emp</v>
      </c>
      <c r="L17" s="319"/>
      <c r="M17" s="319"/>
      <c r="N17" s="319"/>
      <c r="O17" s="288" t="str">
        <f>IF(MAIN!F16="","",VLOOKUP(MAIN!F16,$A$2:$B$32,2,FALSE))</f>
        <v>School Assistant (English)</v>
      </c>
      <c r="P17" s="289">
        <f>IF(MAIN!I16="","",TEXT(MAIN!I16,"DD-MM-YYYY"))</f>
      </c>
      <c r="Q17" s="290">
        <f>IF(MAIN!K16="","",TEXT(MAIN!K16,"DD-MM-YYYY"))</f>
      </c>
      <c r="R17" s="290">
        <f>IF(MAIN!M16="","",TEXT(MAIN!M16,"DD-MM-YYYY"))</f>
      </c>
      <c r="S17" s="290">
        <f>IF(MAIN!O16="","",TEXT(MAIN!O16,"DD-MM-YYYY"))</f>
      </c>
      <c r="T17" s="288">
        <f>IF(MAIN!Q16="","",VLOOKUP(MAIN!Q16,$C$2:$D$9,2,FALSE))</f>
      </c>
      <c r="U17" s="291">
        <f>IF(MAIN!R16="","",VLOOKUP(MAIN!R16,$C$13:$D$22,2,FALSE))</f>
      </c>
      <c r="V17" s="291">
        <f>IF(MAIN!S16="","",VLOOKUP(MAIN!S16,$E$2:$F$13,2,FALSE))</f>
      </c>
      <c r="W17" s="288">
        <f>IF(MAIN!T16="","",MAIN!T16)</f>
      </c>
      <c r="X17" s="288">
        <f>IF(MAIN!U16="","",MAIN!U16)</f>
      </c>
      <c r="Y17" s="288">
        <f>IF(MAIN!V16="","",MAIN!V16)</f>
      </c>
      <c r="Z17" s="288">
        <f>IF(MAIN!W16="","",MAIN!W16)</f>
      </c>
      <c r="AA17" s="288">
        <f>IF(MAIN!X16="","",MAIN!X16)</f>
      </c>
      <c r="AB17" s="288">
        <f>IF(MAIN!Y16="","",MAIN!Y16)</f>
      </c>
      <c r="AC17" s="292" t="str">
        <f>IF(MAIN!Z16="","",VLOOKUP(MAIN!Z16,$C$66:$D$97,2,FALSE))</f>
        <v>7960-23560</v>
      </c>
      <c r="AD17" s="292">
        <f>IF(MAIN!AA16="","",VLOOKUP(MAIN!AA16,$A$66:$B$145,2,FALSE))</f>
      </c>
      <c r="AE17" s="287">
        <f>IF(MAIN!AB16="","",MAIN!AB16)</f>
      </c>
      <c r="AF17" s="287">
        <f>IF(MAIN!AC16="","",MAIN!AC16)</f>
      </c>
      <c r="AG17" s="287">
        <f>IF(AD17="","",ROUND(AD17*MAIN!$E$6%,0))</f>
      </c>
      <c r="AH17" s="292">
        <f>IF(MAIN!AF16="","",VLOOKUP(MAIN!AF16,$C$55:$D$57,2,FALSE))</f>
      </c>
      <c r="AI17" s="287">
        <f t="shared" si="0"/>
      </c>
      <c r="AJ17" s="287">
        <f t="shared" si="1"/>
      </c>
      <c r="AK17" s="287">
        <f>IF(MAIN!AD16="","",MAIN!AD16)</f>
      </c>
      <c r="AL17" s="287">
        <f>IF(MAIN!AE16="","",MAIN!AE16)</f>
      </c>
      <c r="AM17" s="287">
        <f t="shared" si="3"/>
      </c>
      <c r="AN17" s="287">
        <f>IF(MAIN!AG16="","",MAIN!AG16)</f>
      </c>
      <c r="AO17" s="287">
        <f>IF(MAIN!AH16="","",MAIN!AH16)</f>
      </c>
      <c r="AP17" s="287">
        <f>IF(MAIN!AI16="","",MAIN!AI16)</f>
      </c>
      <c r="AQ17" s="287">
        <f>IF(MAIN!AJ16="","",MAIN!AJ16)</f>
      </c>
      <c r="AR17" s="287">
        <f t="shared" si="4"/>
      </c>
      <c r="AS17" s="287">
        <f t="shared" si="5"/>
      </c>
      <c r="AT17" s="287">
        <f>IF(MAIN!AK16="","",MAIN!AK16)</f>
      </c>
      <c r="AU17" s="287">
        <f>IF(MAIN!AL16="","",MAIN!AL16)</f>
      </c>
      <c r="AV17" s="287">
        <f>IF(MAIN!AM16="","",MAIN!AM16)</f>
      </c>
      <c r="AW17" s="287">
        <f>IF(MAIN!AN16="","",MAIN!AN16)</f>
      </c>
      <c r="AX17" s="287">
        <f>IF(MAIN!AO16="","",MAIN!AO16)</f>
      </c>
      <c r="AY17" s="287">
        <f>IF(MAIN!AP16="","",MAIN!AP16)</f>
      </c>
      <c r="AZ17" s="287">
        <f>IF(MAIN!AQ16="","",MAIN!AQ16)</f>
      </c>
      <c r="BA17" s="287">
        <f>IF(MAIN!AR16="","",MAIN!AR16)</f>
      </c>
      <c r="BB17" s="287">
        <f>IF(MAIN!AS16="","",MAIN!AS16)</f>
      </c>
      <c r="BC17" s="287">
        <f>IF(MAIN!AT16="","",MAIN!AT16)</f>
      </c>
      <c r="BD17" s="287">
        <f>IF(MAIN!AU16="","",MAIN!AU16)</f>
        <v>2</v>
      </c>
      <c r="BE17" s="287">
        <f>IF(MAIN!AV16="","",MAIN!AV16)</f>
      </c>
      <c r="BF17" s="287">
        <f t="shared" si="6"/>
      </c>
      <c r="BG17" s="287">
        <f t="shared" si="7"/>
      </c>
      <c r="BJ17" s="282">
        <f t="shared" si="8"/>
        <v>525</v>
      </c>
      <c r="BK17" s="281" t="e">
        <f t="shared" si="2"/>
        <v>#VALUE!</v>
      </c>
      <c r="BL17" s="282">
        <f t="shared" si="9"/>
      </c>
      <c r="BM17" s="293">
        <f>IF(MAIN!AW16="","",MAIN!AW16)</f>
      </c>
      <c r="BN17" s="294">
        <f t="shared" si="10"/>
      </c>
      <c r="BO17" s="294">
        <f>IF(MAIN!AX16="","",MAIN!AX16)</f>
      </c>
      <c r="BP17" s="293" t="str">
        <f>IF(MAIN!AU16="","",VLOOKUP(MAIN!AU16,$E$84:$F$85,2,FALSE))</f>
        <v>No</v>
      </c>
      <c r="BQ17" s="264">
        <f t="shared" si="11"/>
      </c>
      <c r="BR17" s="265">
        <f t="shared" si="12"/>
      </c>
    </row>
    <row r="18" spans="1:70" ht="19.5" customHeight="1">
      <c r="A18" s="263">
        <v>17</v>
      </c>
      <c r="B18" s="2" t="s">
        <v>162</v>
      </c>
      <c r="C18" s="264">
        <v>6</v>
      </c>
      <c r="D18" s="265" t="s">
        <v>191</v>
      </c>
      <c r="E18" s="295">
        <v>2</v>
      </c>
      <c r="F18" s="3" t="s">
        <v>211</v>
      </c>
      <c r="J18" s="287">
        <v>4</v>
      </c>
      <c r="K18" s="319" t="str">
        <f>IF(MAIN!B17="","",MAIN!B17)</f>
        <v>Fourth Emp</v>
      </c>
      <c r="L18" s="319"/>
      <c r="M18" s="319"/>
      <c r="N18" s="319"/>
      <c r="O18" s="288" t="str">
        <f>IF(MAIN!F17="","",VLOOKUP(MAIN!F17,$A$2:$B$32,2,FALSE))</f>
        <v>School Assistant (Phy. Sc.)</v>
      </c>
      <c r="P18" s="289">
        <f>IF(MAIN!I17="","",TEXT(MAIN!I17,"DD-MM-YYYY"))</f>
      </c>
      <c r="Q18" s="290">
        <f>IF(MAIN!K17="","",TEXT(MAIN!K17,"DD-MM-YYYY"))</f>
      </c>
      <c r="R18" s="290">
        <f>IF(MAIN!M17="","",TEXT(MAIN!M17,"DD-MM-YYYY"))</f>
      </c>
      <c r="S18" s="290">
        <f>IF(MAIN!O17="","",TEXT(MAIN!O17,"DD-MM-YYYY"))</f>
      </c>
      <c r="T18" s="288">
        <f>IF(MAIN!Q17="","",VLOOKUP(MAIN!Q17,$C$2:$D$9,2,FALSE))</f>
      </c>
      <c r="U18" s="291">
        <f>IF(MAIN!R17="","",VLOOKUP(MAIN!R17,$C$13:$D$22,2,FALSE))</f>
      </c>
      <c r="V18" s="291">
        <f>IF(MAIN!S17="","",VLOOKUP(MAIN!S17,$E$2:$F$13,2,FALSE))</f>
      </c>
      <c r="W18" s="288">
        <f>IF(MAIN!T17="","",MAIN!T17)</f>
      </c>
      <c r="X18" s="288">
        <f>IF(MAIN!U17="","",MAIN!U17)</f>
      </c>
      <c r="Y18" s="288">
        <f>IF(MAIN!V17="","",MAIN!V17)</f>
      </c>
      <c r="Z18" s="288">
        <f>IF(MAIN!W17="","",MAIN!W17)</f>
      </c>
      <c r="AA18" s="288">
        <f>IF(MAIN!X17="","",MAIN!X17)</f>
      </c>
      <c r="AB18" s="288">
        <f>IF(MAIN!Y17="","",MAIN!Y17)</f>
      </c>
      <c r="AC18" s="292" t="str">
        <f>IF(MAIN!Z17="","",VLOOKUP(MAIN!Z17,$C$66:$D$97,2,FALSE))</f>
        <v>10020-29200</v>
      </c>
      <c r="AD18" s="292">
        <f>IF(MAIN!AA17="","",VLOOKUP(MAIN!AA17,$A$66:$B$145,2,FALSE))</f>
        <v>7100</v>
      </c>
      <c r="AE18" s="287">
        <f>IF(MAIN!AB17="","",MAIN!AB17)</f>
      </c>
      <c r="AF18" s="287">
        <f>IF(MAIN!AC17="","",MAIN!AC17)</f>
      </c>
      <c r="AG18" s="287">
        <f>IF(AD18="","",ROUND(AD18*MAIN!$E$6%,0))</f>
        <v>1155</v>
      </c>
      <c r="AH18" s="292">
        <f>IF(MAIN!AF17="","",VLOOKUP(MAIN!AF17,$C$55:$D$57,2,FALSE))</f>
      </c>
      <c r="AI18" s="287">
        <f t="shared" si="0"/>
        <v>2130</v>
      </c>
      <c r="AJ18" s="287">
        <f t="shared" si="1"/>
        <v>200</v>
      </c>
      <c r="AK18" s="287">
        <f>IF(MAIN!AD17="","",MAIN!AD17)</f>
      </c>
      <c r="AL18" s="287">
        <f>IF(MAIN!AE17="","",MAIN!AE17)</f>
      </c>
      <c r="AM18" s="287">
        <f t="shared" si="3"/>
        <v>10585</v>
      </c>
      <c r="AN18" s="287">
        <f>IF(MAIN!AG17="","",MAIN!AG17)</f>
      </c>
      <c r="AO18" s="287">
        <f>IF(MAIN!AH17="","",MAIN!AH17)</f>
      </c>
      <c r="AP18" s="287">
        <f>IF(MAIN!AI17="","",MAIN!AI17)</f>
      </c>
      <c r="AQ18" s="287">
        <f>IF(MAIN!AJ17="","",MAIN!AJ17)</f>
      </c>
      <c r="AR18" s="287">
        <f t="shared" si="4"/>
        <v>30</v>
      </c>
      <c r="AS18" s="287">
        <f t="shared" si="5"/>
        <v>100</v>
      </c>
      <c r="AT18" s="287">
        <f>IF(MAIN!AK17="","",MAIN!AK17)</f>
      </c>
      <c r="AU18" s="287">
        <f>IF(MAIN!AL17="","",MAIN!AL17)</f>
      </c>
      <c r="AV18" s="287">
        <f>IF(MAIN!AM17="","",MAIN!AM17)</f>
      </c>
      <c r="AW18" s="287">
        <f>IF(MAIN!AN17="","",MAIN!AN17)</f>
      </c>
      <c r="AX18" s="287">
        <f>IF(MAIN!AO17="","",MAIN!AO17)</f>
      </c>
      <c r="AY18" s="287">
        <f>IF(MAIN!AP17="","",MAIN!AP17)</f>
      </c>
      <c r="AZ18" s="287">
        <f>IF(MAIN!AQ17="","",MAIN!AQ17)</f>
      </c>
      <c r="BA18" s="287">
        <f>IF(MAIN!AR17="","",MAIN!AR17)</f>
      </c>
      <c r="BB18" s="287">
        <f>IF(MAIN!AS17="","",MAIN!AS17)</f>
      </c>
      <c r="BC18" s="287">
        <f>IF(MAIN!AT17="","",MAIN!AT17)</f>
      </c>
      <c r="BD18" s="287">
        <f>IF(MAIN!AU17="","",MAIN!AU17)</f>
        <v>1</v>
      </c>
      <c r="BE18" s="287">
        <f>IF(MAIN!AV17="","",MAIN!AV17)</f>
      </c>
      <c r="BF18" s="287">
        <f t="shared" si="6"/>
        <v>131</v>
      </c>
      <c r="BG18" s="287">
        <f t="shared" si="7"/>
        <v>10454</v>
      </c>
      <c r="BJ18" s="282">
        <f t="shared" si="8"/>
        <v>200</v>
      </c>
      <c r="BK18" s="281">
        <f t="shared" si="2"/>
        <v>2130</v>
      </c>
      <c r="BL18" s="282" t="str">
        <f t="shared" si="9"/>
        <v>C</v>
      </c>
      <c r="BM18" s="293">
        <f>IF(MAIN!AW17="","",MAIN!AW17)</f>
      </c>
      <c r="BN18" s="294">
        <f t="shared" si="10"/>
      </c>
      <c r="BO18" s="294">
        <f>IF(MAIN!AX17="","",MAIN!AX17)</f>
      </c>
      <c r="BP18" s="293" t="str">
        <f>IF(MAIN!AU17="","",VLOOKUP(MAIN!AU17,$E$84:$F$85,2,FALSE))</f>
        <v>Yes</v>
      </c>
      <c r="BQ18" s="264">
        <f t="shared" si="11"/>
        <v>8255</v>
      </c>
      <c r="BR18" s="265">
        <f t="shared" si="12"/>
        <v>826</v>
      </c>
    </row>
    <row r="19" spans="1:70" ht="19.5" customHeight="1">
      <c r="A19" s="263">
        <v>18</v>
      </c>
      <c r="B19" s="2" t="s">
        <v>163</v>
      </c>
      <c r="C19" s="264">
        <v>7</v>
      </c>
      <c r="D19" s="265" t="s">
        <v>192</v>
      </c>
      <c r="E19" s="295">
        <v>3</v>
      </c>
      <c r="F19" s="3" t="s">
        <v>316</v>
      </c>
      <c r="J19" s="287">
        <v>5</v>
      </c>
      <c r="K19" s="319" t="str">
        <f>IF(MAIN!B18="","",MAIN!B18)</f>
        <v>Fifth Emp</v>
      </c>
      <c r="L19" s="319"/>
      <c r="M19" s="319"/>
      <c r="N19" s="319"/>
      <c r="O19" s="288" t="str">
        <f>IF(MAIN!F18="","",VLOOKUP(MAIN!F18,$A$2:$B$32,2,FALSE))</f>
        <v>School Assistant (Bio. Sc.)</v>
      </c>
      <c r="P19" s="289">
        <f>IF(MAIN!I18="","",TEXT(MAIN!I18,"DD-MM-YYYY"))</f>
      </c>
      <c r="Q19" s="290">
        <f>IF(MAIN!K18="","",TEXT(MAIN!K18,"DD-MM-YYYY"))</f>
      </c>
      <c r="R19" s="290">
        <f>IF(MAIN!M18="","",TEXT(MAIN!M18,"DD-MM-YYYY"))</f>
      </c>
      <c r="S19" s="290">
        <f>IF(MAIN!O18="","",TEXT(MAIN!O18,"DD-MM-YYYY"))</f>
      </c>
      <c r="T19" s="288">
        <f>IF(MAIN!Q18="","",VLOOKUP(MAIN!Q18,$C$2:$D$9,2,FALSE))</f>
      </c>
      <c r="U19" s="291">
        <f>IF(MAIN!R18="","",VLOOKUP(MAIN!R18,$C$13:$D$22,2,FALSE))</f>
      </c>
      <c r="V19" s="291">
        <f>IF(MAIN!S18="","",VLOOKUP(MAIN!S18,$E$2:$F$13,2,FALSE))</f>
      </c>
      <c r="W19" s="288">
        <f>IF(MAIN!T18="","",MAIN!T18)</f>
      </c>
      <c r="X19" s="288">
        <f>IF(MAIN!U18="","",MAIN!U18)</f>
      </c>
      <c r="Y19" s="288">
        <f>IF(MAIN!V18="","",MAIN!V18)</f>
      </c>
      <c r="Z19" s="288">
        <f>IF(MAIN!W18="","",MAIN!W18)</f>
      </c>
      <c r="AA19" s="288">
        <f>IF(MAIN!X18="","",MAIN!X18)</f>
      </c>
      <c r="AB19" s="288">
        <f>IF(MAIN!Y18="","",MAIN!Y18)</f>
      </c>
      <c r="AC19" s="292" t="str">
        <f>IF(MAIN!Z18="","",VLOOKUP(MAIN!Z18,$C$66:$D$97,2,FALSE))</f>
        <v>7520-22430</v>
      </c>
      <c r="AD19" s="292">
        <f>IF(MAIN!AA18="","",VLOOKUP(MAIN!AA18,$A$66:$B$145,2,FALSE))</f>
      </c>
      <c r="AE19" s="287">
        <f>IF(MAIN!AB18="","",MAIN!AB18)</f>
      </c>
      <c r="AF19" s="287">
        <f>IF(MAIN!AC18="","",MAIN!AC18)</f>
      </c>
      <c r="AG19" s="287">
        <f>IF(AD19="","",ROUND(AD19*MAIN!$E$6%,0))</f>
      </c>
      <c r="AH19" s="292">
        <f>IF(MAIN!AF18="","",VLOOKUP(MAIN!AF18,$C$55:$D$57,2,FALSE))</f>
      </c>
      <c r="AI19" s="287">
        <f t="shared" si="0"/>
      </c>
      <c r="AJ19" s="287">
        <f t="shared" si="1"/>
      </c>
      <c r="AK19" s="287">
        <f>IF(MAIN!AD18="","",MAIN!AD18)</f>
      </c>
      <c r="AL19" s="287">
        <f>IF(MAIN!AE18="","",MAIN!AE18)</f>
      </c>
      <c r="AM19" s="287">
        <f t="shared" si="3"/>
      </c>
      <c r="AN19" s="287">
        <f>IF(MAIN!AG18="","",MAIN!AG18)</f>
      </c>
      <c r="AO19" s="287">
        <f>IF(MAIN!AH18="","",MAIN!AH18)</f>
      </c>
      <c r="AP19" s="287">
        <f>IF(MAIN!AI18="","",MAIN!AI18)</f>
      </c>
      <c r="AQ19" s="287">
        <f>IF(MAIN!AJ18="","",MAIN!AJ18)</f>
      </c>
      <c r="AR19" s="287">
        <f t="shared" si="4"/>
      </c>
      <c r="AS19" s="287">
        <f t="shared" si="5"/>
      </c>
      <c r="AT19" s="287">
        <f>IF(MAIN!AK18="","",MAIN!AK18)</f>
      </c>
      <c r="AU19" s="287">
        <f>IF(MAIN!AL18="","",MAIN!AL18)</f>
      </c>
      <c r="AV19" s="287">
        <f>IF(MAIN!AM18="","",MAIN!AM18)</f>
      </c>
      <c r="AW19" s="287">
        <f>IF(MAIN!AN18="","",MAIN!AN18)</f>
      </c>
      <c r="AX19" s="287">
        <f>IF(MAIN!AO18="","",MAIN!AO18)</f>
      </c>
      <c r="AY19" s="287">
        <f>IF(MAIN!AP18="","",MAIN!AP18)</f>
      </c>
      <c r="AZ19" s="287">
        <f>IF(MAIN!AQ18="","",MAIN!AQ18)</f>
      </c>
      <c r="BA19" s="287">
        <f>IF(MAIN!AR18="","",MAIN!AR18)</f>
      </c>
      <c r="BB19" s="287">
        <f>IF(MAIN!AS18="","",MAIN!AS18)</f>
      </c>
      <c r="BC19" s="287">
        <f>IF(MAIN!AT18="","",MAIN!AT18)</f>
      </c>
      <c r="BD19" s="287">
        <f>IF(MAIN!AU18="","",MAIN!AU18)</f>
        <v>2</v>
      </c>
      <c r="BE19" s="287">
        <f>IF(MAIN!AV18="","",MAIN!AV18)</f>
      </c>
      <c r="BF19" s="287">
        <f t="shared" si="6"/>
      </c>
      <c r="BG19" s="287">
        <f t="shared" si="7"/>
      </c>
      <c r="BJ19" s="282">
        <f t="shared" si="8"/>
        <v>525</v>
      </c>
      <c r="BK19" s="281" t="e">
        <f t="shared" si="2"/>
        <v>#VALUE!</v>
      </c>
      <c r="BL19" s="282">
        <f t="shared" si="9"/>
      </c>
      <c r="BM19" s="293">
        <f>IF(MAIN!AW18="","",MAIN!AW18)</f>
      </c>
      <c r="BN19" s="294">
        <f t="shared" si="10"/>
      </c>
      <c r="BO19" s="294">
        <f>IF(MAIN!AX18="","",MAIN!AX18)</f>
      </c>
      <c r="BP19" s="293" t="str">
        <f>IF(MAIN!AU18="","",VLOOKUP(MAIN!AU18,$E$84:$F$85,2,FALSE))</f>
        <v>No</v>
      </c>
      <c r="BQ19" s="264">
        <f t="shared" si="11"/>
      </c>
      <c r="BR19" s="265">
        <f t="shared" si="12"/>
      </c>
    </row>
    <row r="20" spans="1:70" ht="19.5" customHeight="1">
      <c r="A20" s="263">
        <v>19</v>
      </c>
      <c r="B20" s="2" t="s">
        <v>164</v>
      </c>
      <c r="C20" s="264">
        <v>8</v>
      </c>
      <c r="D20" s="265" t="s">
        <v>194</v>
      </c>
      <c r="E20" s="295">
        <v>4</v>
      </c>
      <c r="F20" s="3" t="s">
        <v>212</v>
      </c>
      <c r="J20" s="287">
        <v>6</v>
      </c>
      <c r="K20" s="319" t="str">
        <f>IF(MAIN!B19="","",MAIN!B19)</f>
        <v>Sixth Emp</v>
      </c>
      <c r="L20" s="319"/>
      <c r="M20" s="319"/>
      <c r="N20" s="319"/>
      <c r="O20" s="288" t="str">
        <f>IF(MAIN!F19="","",VLOOKUP(MAIN!F19,$A$2:$B$32,2,FALSE))</f>
        <v>School Assistant (Soc. Stu.)</v>
      </c>
      <c r="P20" s="289">
        <f>IF(MAIN!I19="","",TEXT(MAIN!I19,"DD-MM-YYYY"))</f>
      </c>
      <c r="Q20" s="290">
        <f>IF(MAIN!K19="","",TEXT(MAIN!K19,"DD-MM-YYYY"))</f>
      </c>
      <c r="R20" s="290">
        <f>IF(MAIN!M19="","",TEXT(MAIN!M19,"DD-MM-YYYY"))</f>
      </c>
      <c r="S20" s="290">
        <f>IF(MAIN!O19="","",TEXT(MAIN!O19,"DD-MM-YYYY"))</f>
      </c>
      <c r="T20" s="288">
        <f>IF(MAIN!Q19="","",VLOOKUP(MAIN!Q19,$C$2:$D$9,2,FALSE))</f>
      </c>
      <c r="U20" s="291">
        <f>IF(MAIN!R19="","",VLOOKUP(MAIN!R19,$C$13:$D$22,2,FALSE))</f>
      </c>
      <c r="V20" s="291">
        <f>IF(MAIN!S19="","",VLOOKUP(MAIN!S19,$E$2:$F$13,2,FALSE))</f>
      </c>
      <c r="W20" s="288">
        <f>IF(MAIN!T19="","",MAIN!T19)</f>
      </c>
      <c r="X20" s="288">
        <f>IF(MAIN!U19="","",MAIN!U19)</f>
      </c>
      <c r="Y20" s="288">
        <f>IF(MAIN!V19="","",MAIN!V19)</f>
      </c>
      <c r="Z20" s="288">
        <f>IF(MAIN!W19="","",MAIN!W19)</f>
      </c>
      <c r="AA20" s="288">
        <f>IF(MAIN!X19="","",MAIN!X19)</f>
      </c>
      <c r="AB20" s="288">
        <f>IF(MAIN!Y19="","",MAIN!Y19)</f>
      </c>
      <c r="AC20" s="292" t="str">
        <f>IF(MAIN!Z19="","",VLOOKUP(MAIN!Z19,$C$66:$D$97,2,FALSE))</f>
        <v>9200-27000</v>
      </c>
      <c r="AD20" s="292">
        <f>IF(MAIN!AA19="","",VLOOKUP(MAIN!AA19,$A$66:$B$145,2,FALSE))</f>
        <v>7520</v>
      </c>
      <c r="AE20" s="287">
        <f>IF(MAIN!AB19="","",MAIN!AB19)</f>
      </c>
      <c r="AF20" s="287">
        <f>IF(MAIN!AC19="","",MAIN!AC19)</f>
      </c>
      <c r="AG20" s="287">
        <f>IF(AD20="","",ROUND(AD20*MAIN!$E$6%,0))</f>
        <v>1223</v>
      </c>
      <c r="AH20" s="292">
        <f>IF(MAIN!AF19="","",VLOOKUP(MAIN!AF19,$C$55:$D$57,2,FALSE))</f>
      </c>
      <c r="AI20" s="287">
        <f t="shared" si="0"/>
        <v>2256</v>
      </c>
      <c r="AJ20" s="287">
        <f t="shared" si="1"/>
        <v>200</v>
      </c>
      <c r="AK20" s="287">
        <f>IF(MAIN!AD19="","",MAIN!AD19)</f>
      </c>
      <c r="AL20" s="287">
        <f>IF(MAIN!AE19="","",MAIN!AE19)</f>
      </c>
      <c r="AM20" s="287">
        <f t="shared" si="3"/>
        <v>11199</v>
      </c>
      <c r="AN20" s="287">
        <f>IF(MAIN!AG19="","",MAIN!AG19)</f>
      </c>
      <c r="AO20" s="287">
        <f>IF(MAIN!AH19="","",MAIN!AH19)</f>
      </c>
      <c r="AP20" s="287">
        <f>IF(MAIN!AI19="","",MAIN!AI19)</f>
      </c>
      <c r="AQ20" s="287">
        <f>IF(MAIN!AJ19="","",MAIN!AJ19)</f>
      </c>
      <c r="AR20" s="287">
        <f t="shared" si="4"/>
        <v>30</v>
      </c>
      <c r="AS20" s="287">
        <f t="shared" si="5"/>
        <v>100</v>
      </c>
      <c r="AT20" s="287">
        <f>IF(MAIN!AK19="","",MAIN!AK19)</f>
      </c>
      <c r="AU20" s="287">
        <f>IF(MAIN!AL19="","",MAIN!AL19)</f>
      </c>
      <c r="AV20" s="287">
        <f>IF(MAIN!AM19="","",MAIN!AM19)</f>
      </c>
      <c r="AW20" s="287">
        <f>IF(MAIN!AN19="","",MAIN!AN19)</f>
      </c>
      <c r="AX20" s="287">
        <f>IF(MAIN!AO19="","",MAIN!AO19)</f>
      </c>
      <c r="AY20" s="287">
        <f>IF(MAIN!AP19="","",MAIN!AP19)</f>
      </c>
      <c r="AZ20" s="287">
        <f>IF(MAIN!AQ19="","",MAIN!AQ19)</f>
      </c>
      <c r="BA20" s="287">
        <f>IF(MAIN!AR19="","",MAIN!AR19)</f>
      </c>
      <c r="BB20" s="287">
        <f>IF(MAIN!AS19="","",MAIN!AS19)</f>
      </c>
      <c r="BC20" s="287">
        <f>IF(MAIN!AT19="","",MAIN!AT19)</f>
      </c>
      <c r="BD20" s="287">
        <f>IF(MAIN!AU19="","",MAIN!AU19)</f>
        <v>2</v>
      </c>
      <c r="BE20" s="287">
        <f>IF(MAIN!AV19="","",MAIN!AV19)</f>
      </c>
      <c r="BF20" s="287">
        <f t="shared" si="6"/>
        <v>132</v>
      </c>
      <c r="BG20" s="287">
        <f t="shared" si="7"/>
        <v>11067</v>
      </c>
      <c r="BJ20" s="282">
        <f t="shared" si="8"/>
        <v>200</v>
      </c>
      <c r="BK20" s="281">
        <f t="shared" si="2"/>
        <v>2256</v>
      </c>
      <c r="BL20" s="282" t="str">
        <f t="shared" si="9"/>
        <v>C</v>
      </c>
      <c r="BM20" s="293">
        <f>IF(MAIN!AW19="","",MAIN!AW19)</f>
      </c>
      <c r="BN20" s="294">
        <f t="shared" si="10"/>
      </c>
      <c r="BO20" s="294">
        <f>IF(MAIN!AX19="","",MAIN!AX19)</f>
      </c>
      <c r="BP20" s="293" t="str">
        <f>IF(MAIN!AU19="","",VLOOKUP(MAIN!AU19,$E$84:$F$85,2,FALSE))</f>
        <v>No</v>
      </c>
      <c r="BQ20" s="264">
        <f t="shared" si="11"/>
        <v>8743</v>
      </c>
      <c r="BR20" s="265">
        <f t="shared" si="12"/>
      </c>
    </row>
    <row r="21" spans="1:70" ht="19.5" customHeight="1">
      <c r="A21" s="263">
        <v>20</v>
      </c>
      <c r="B21" s="2" t="s">
        <v>165</v>
      </c>
      <c r="C21" s="264">
        <v>9</v>
      </c>
      <c r="D21" s="265" t="s">
        <v>189</v>
      </c>
      <c r="E21" s="295">
        <v>5</v>
      </c>
      <c r="F21" s="3" t="s">
        <v>213</v>
      </c>
      <c r="J21" s="287">
        <v>7</v>
      </c>
      <c r="K21" s="319" t="str">
        <f>IF(MAIN!B20="","",MAIN!B20)</f>
        <v>Seventh Emp</v>
      </c>
      <c r="L21" s="319"/>
      <c r="M21" s="319"/>
      <c r="N21" s="319"/>
      <c r="O21" s="288" t="str">
        <f>IF(MAIN!F20="","",VLOOKUP(MAIN!F20,$A$2:$B$32,2,FALSE))</f>
        <v>School Assistant (Telugu)</v>
      </c>
      <c r="P21" s="289">
        <f>IF(MAIN!I20="","",TEXT(MAIN!I20,"DD-MM-YYYY"))</f>
      </c>
      <c r="Q21" s="290">
        <f>IF(MAIN!K20="","",TEXT(MAIN!K20,"DD-MM-YYYY"))</f>
      </c>
      <c r="R21" s="290">
        <f>IF(MAIN!M20="","",TEXT(MAIN!M20,"DD-MM-YYYY"))</f>
      </c>
      <c r="S21" s="290">
        <f>IF(MAIN!O20="","",TEXT(MAIN!O20,"DD-MM-YYYY"))</f>
      </c>
      <c r="T21" s="288">
        <f>IF(MAIN!Q20="","",VLOOKUP(MAIN!Q20,$C$2:$D$9,2,FALSE))</f>
      </c>
      <c r="U21" s="291">
        <f>IF(MAIN!R20="","",VLOOKUP(MAIN!R20,$C$13:$D$22,2,FALSE))</f>
      </c>
      <c r="V21" s="291">
        <f>IF(MAIN!S20="","",VLOOKUP(MAIN!S20,$E$2:$F$13,2,FALSE))</f>
      </c>
      <c r="W21" s="288">
        <f>IF(MAIN!T20="","",MAIN!T20)</f>
      </c>
      <c r="X21" s="288">
        <f>IF(MAIN!U20="","",MAIN!U20)</f>
      </c>
      <c r="Y21" s="288">
        <f>IF(MAIN!V20="","",MAIN!V20)</f>
      </c>
      <c r="Z21" s="288">
        <f>IF(MAIN!W20="","",MAIN!W20)</f>
      </c>
      <c r="AA21" s="288">
        <f>IF(MAIN!X20="","",MAIN!X20)</f>
      </c>
      <c r="AB21" s="288">
        <f>IF(MAIN!Y20="","",MAIN!Y20)</f>
      </c>
      <c r="AC21" s="292" t="str">
        <f>IF(MAIN!Z20="","",VLOOKUP(MAIN!Z20,$C$66:$D$97,2,FALSE))</f>
        <v>9200-27000</v>
      </c>
      <c r="AD21" s="292">
        <f>IF(MAIN!AA20="","",VLOOKUP(MAIN!AA20,$A$66:$B$145,2,FALSE))</f>
        <v>7520</v>
      </c>
      <c r="AE21" s="287">
        <f>IF(MAIN!AB20="","",MAIN!AB20)</f>
      </c>
      <c r="AF21" s="287">
        <f>IF(MAIN!AC20="","",MAIN!AC20)</f>
      </c>
      <c r="AG21" s="287">
        <f>IF(AD21="","",ROUND(AD21*MAIN!$E$6%,0))</f>
        <v>1223</v>
      </c>
      <c r="AH21" s="292">
        <f>IF(MAIN!AF20="","",VLOOKUP(MAIN!AF20,$C$55:$D$57,2,FALSE))</f>
      </c>
      <c r="AI21" s="287">
        <f t="shared" si="0"/>
        <v>2256</v>
      </c>
      <c r="AJ21" s="287">
        <f t="shared" si="1"/>
        <v>200</v>
      </c>
      <c r="AK21" s="287">
        <f>IF(MAIN!AD20="","",MAIN!AD20)</f>
      </c>
      <c r="AL21" s="287">
        <f>IF(MAIN!AE20="","",MAIN!AE20)</f>
      </c>
      <c r="AM21" s="287">
        <f t="shared" si="3"/>
        <v>11199</v>
      </c>
      <c r="AN21" s="287">
        <f>IF(MAIN!AG20="","",MAIN!AG20)</f>
      </c>
      <c r="AO21" s="287">
        <f>IF(MAIN!AH20="","",MAIN!AH20)</f>
      </c>
      <c r="AP21" s="287">
        <f>IF(MAIN!AI20="","",MAIN!AI20)</f>
      </c>
      <c r="AQ21" s="287">
        <f>IF(MAIN!AJ20="","",MAIN!AJ20)</f>
      </c>
      <c r="AR21" s="287">
        <f t="shared" si="4"/>
        <v>30</v>
      </c>
      <c r="AS21" s="287">
        <f t="shared" si="5"/>
        <v>100</v>
      </c>
      <c r="AT21" s="287">
        <f>IF(MAIN!AK20="","",MAIN!AK20)</f>
      </c>
      <c r="AU21" s="287">
        <f>IF(MAIN!AL20="","",MAIN!AL20)</f>
      </c>
      <c r="AV21" s="287">
        <f>IF(MAIN!AM20="","",MAIN!AM20)</f>
      </c>
      <c r="AW21" s="287">
        <f>IF(MAIN!AN20="","",MAIN!AN20)</f>
      </c>
      <c r="AX21" s="287">
        <f>IF(MAIN!AO20="","",MAIN!AO20)</f>
      </c>
      <c r="AY21" s="287">
        <f>IF(MAIN!AP20="","",MAIN!AP20)</f>
      </c>
      <c r="AZ21" s="287">
        <f>IF(MAIN!AQ20="","",MAIN!AQ20)</f>
      </c>
      <c r="BA21" s="287">
        <f>IF(MAIN!AR20="","",MAIN!AR20)</f>
      </c>
      <c r="BB21" s="287">
        <f>IF(MAIN!AS20="","",MAIN!AS20)</f>
      </c>
      <c r="BC21" s="287">
        <f>IF(MAIN!AT20="","",MAIN!AT20)</f>
      </c>
      <c r="BD21" s="287">
        <f>IF(MAIN!AU20="","",MAIN!AU20)</f>
        <v>2</v>
      </c>
      <c r="BE21" s="287">
        <f>IF(MAIN!AV20="","",MAIN!AV20)</f>
      </c>
      <c r="BF21" s="287">
        <f t="shared" si="6"/>
        <v>132</v>
      </c>
      <c r="BG21" s="287">
        <f t="shared" si="7"/>
        <v>11067</v>
      </c>
      <c r="BJ21" s="282">
        <f t="shared" si="8"/>
        <v>200</v>
      </c>
      <c r="BK21" s="281">
        <f t="shared" si="2"/>
        <v>2256</v>
      </c>
      <c r="BL21" s="282" t="str">
        <f t="shared" si="9"/>
        <v>C</v>
      </c>
      <c r="BM21" s="293">
        <f>IF(MAIN!AW20="","",MAIN!AW20)</f>
      </c>
      <c r="BN21" s="294">
        <f t="shared" si="10"/>
      </c>
      <c r="BO21" s="294">
        <f>IF(MAIN!AX20="","",MAIN!AX20)</f>
      </c>
      <c r="BP21" s="293" t="str">
        <f>IF(MAIN!AU20="","",VLOOKUP(MAIN!AU20,$E$84:$F$85,2,FALSE))</f>
        <v>No</v>
      </c>
      <c r="BQ21" s="264">
        <f t="shared" si="11"/>
        <v>8743</v>
      </c>
      <c r="BR21" s="265">
        <f t="shared" si="12"/>
      </c>
    </row>
    <row r="22" spans="1:70" ht="19.5" customHeight="1">
      <c r="A22" s="263">
        <v>21</v>
      </c>
      <c r="B22" s="2" t="s">
        <v>166</v>
      </c>
      <c r="C22" s="264">
        <v>10</v>
      </c>
      <c r="D22" s="265" t="s">
        <v>195</v>
      </c>
      <c r="E22" s="295">
        <v>6</v>
      </c>
      <c r="F22" s="3" t="s">
        <v>214</v>
      </c>
      <c r="J22" s="287">
        <v>8</v>
      </c>
      <c r="K22" s="319" t="str">
        <f>IF(MAIN!B21="","",MAIN!B21)</f>
        <v>Eighth Emp</v>
      </c>
      <c r="L22" s="319"/>
      <c r="M22" s="319"/>
      <c r="N22" s="319"/>
      <c r="O22" s="288" t="str">
        <f>IF(MAIN!F21="","",VLOOKUP(MAIN!F21,$A$2:$B$32,2,FALSE))</f>
        <v>School Assistant (Hindi)</v>
      </c>
      <c r="P22" s="289">
        <f>IF(MAIN!I21="","",TEXT(MAIN!I21,"DD-MM-YYYY"))</f>
      </c>
      <c r="Q22" s="290">
        <f>IF(MAIN!K21="","",TEXT(MAIN!K21,"DD-MM-YYYY"))</f>
      </c>
      <c r="R22" s="290">
        <f>IF(MAIN!M21="","",TEXT(MAIN!M21,"DD-MM-YYYY"))</f>
      </c>
      <c r="S22" s="290">
        <f>IF(MAIN!O21="","",TEXT(MAIN!O21,"DD-MM-YYYY"))</f>
      </c>
      <c r="T22" s="288">
        <f>IF(MAIN!Q21="","",VLOOKUP(MAIN!Q21,$C$2:$D$9,2,FALSE))</f>
      </c>
      <c r="U22" s="291">
        <f>IF(MAIN!R21="","",VLOOKUP(MAIN!R21,$C$13:$D$22,2,FALSE))</f>
      </c>
      <c r="V22" s="291">
        <f>IF(MAIN!S21="","",VLOOKUP(MAIN!S21,$E$2:$F$13,2,FALSE))</f>
      </c>
      <c r="W22" s="288">
        <f>IF(MAIN!T21="","",MAIN!T21)</f>
      </c>
      <c r="X22" s="288">
        <f>IF(MAIN!U21="","",MAIN!U21)</f>
      </c>
      <c r="Y22" s="288">
        <f>IF(MAIN!V21="","",MAIN!V21)</f>
      </c>
      <c r="Z22" s="288">
        <f>IF(MAIN!W21="","",MAIN!W21)</f>
      </c>
      <c r="AA22" s="288">
        <f>IF(MAIN!X21="","",MAIN!X21)</f>
      </c>
      <c r="AB22" s="288">
        <f>IF(MAIN!Y21="","",MAIN!Y21)</f>
      </c>
      <c r="AC22" s="292" t="str">
        <f>IF(MAIN!Z21="","",VLOOKUP(MAIN!Z21,$C$66:$D$97,2,FALSE))</f>
        <v>6700-20110</v>
      </c>
      <c r="AD22" s="292">
        <f>IF(MAIN!AA21="","",VLOOKUP(MAIN!AA21,$A$66:$B$145,2,FALSE))</f>
        <v>7740</v>
      </c>
      <c r="AE22" s="287">
        <f>IF(MAIN!AB21="","",MAIN!AB21)</f>
      </c>
      <c r="AF22" s="287">
        <f>IF(MAIN!AC21="","",MAIN!AC21)</f>
      </c>
      <c r="AG22" s="287">
        <f>IF(AD22="","",ROUND(AD22*MAIN!$E$6%,0))</f>
        <v>1259</v>
      </c>
      <c r="AH22" s="292">
        <f>IF(MAIN!AF21="","",VLOOKUP(MAIN!AF21,$C$55:$D$57,2,FALSE))</f>
      </c>
      <c r="AI22" s="287">
        <f t="shared" si="0"/>
        <v>2322</v>
      </c>
      <c r="AJ22" s="287">
        <f t="shared" si="1"/>
        <v>200</v>
      </c>
      <c r="AK22" s="287">
        <f>IF(MAIN!AD21="","",MAIN!AD21)</f>
      </c>
      <c r="AL22" s="287">
        <f>IF(MAIN!AE21="","",MAIN!AE21)</f>
      </c>
      <c r="AM22" s="287">
        <f t="shared" si="3"/>
        <v>11521</v>
      </c>
      <c r="AN22" s="287">
        <f>IF(MAIN!AG21="","",MAIN!AG21)</f>
      </c>
      <c r="AO22" s="287">
        <f>IF(MAIN!AH21="","",MAIN!AH21)</f>
      </c>
      <c r="AP22" s="287">
        <f>IF(MAIN!AI21="","",MAIN!AI21)</f>
      </c>
      <c r="AQ22" s="287">
        <f>IF(MAIN!AJ21="","",MAIN!AJ21)</f>
      </c>
      <c r="AR22" s="287">
        <f t="shared" si="4"/>
        <v>15</v>
      </c>
      <c r="AS22" s="287">
        <f t="shared" si="5"/>
        <v>100</v>
      </c>
      <c r="AT22" s="287">
        <f>IF(MAIN!AK21="","",MAIN!AK21)</f>
      </c>
      <c r="AU22" s="287">
        <f>IF(MAIN!AL21="","",MAIN!AL21)</f>
      </c>
      <c r="AV22" s="287">
        <f>IF(MAIN!AM21="","",MAIN!AM21)</f>
      </c>
      <c r="AW22" s="287">
        <f>IF(MAIN!AN21="","",MAIN!AN21)</f>
      </c>
      <c r="AX22" s="287">
        <f>IF(MAIN!AO21="","",MAIN!AO21)</f>
      </c>
      <c r="AY22" s="287">
        <f>IF(MAIN!AP21="","",MAIN!AP21)</f>
      </c>
      <c r="AZ22" s="287">
        <f>IF(MAIN!AQ21="","",MAIN!AQ21)</f>
      </c>
      <c r="BA22" s="287">
        <f>IF(MAIN!AR21="","",MAIN!AR21)</f>
      </c>
      <c r="BB22" s="287">
        <f>IF(MAIN!AS21="","",MAIN!AS21)</f>
      </c>
      <c r="BC22" s="287">
        <f>IF(MAIN!AT21="","",MAIN!AT21)</f>
      </c>
      <c r="BD22" s="287">
        <f>IF(MAIN!AU21="","",MAIN!AU21)</f>
        <v>2</v>
      </c>
      <c r="BE22" s="287">
        <f>IF(MAIN!AV21="","",MAIN!AV21)</f>
      </c>
      <c r="BF22" s="287">
        <f t="shared" si="6"/>
        <v>117</v>
      </c>
      <c r="BG22" s="287">
        <f t="shared" si="7"/>
        <v>11404</v>
      </c>
      <c r="BJ22" s="282">
        <f t="shared" si="8"/>
        <v>200</v>
      </c>
      <c r="BK22" s="281">
        <f t="shared" si="2"/>
        <v>2322</v>
      </c>
      <c r="BL22" s="282" t="str">
        <f t="shared" si="9"/>
        <v>D</v>
      </c>
      <c r="BM22" s="293">
        <f>IF(MAIN!AW21="","",MAIN!AW21)</f>
      </c>
      <c r="BN22" s="294">
        <f t="shared" si="10"/>
      </c>
      <c r="BO22" s="294">
        <f>IF(MAIN!AX21="","",MAIN!AX21)</f>
      </c>
      <c r="BP22" s="293" t="str">
        <f>IF(MAIN!AU21="","",VLOOKUP(MAIN!AU21,$E$84:$F$85,2,FALSE))</f>
        <v>No</v>
      </c>
      <c r="BQ22" s="264">
        <f t="shared" si="11"/>
        <v>8999</v>
      </c>
      <c r="BR22" s="265">
        <f t="shared" si="12"/>
      </c>
    </row>
    <row r="23" spans="1:70" ht="19.5" customHeight="1">
      <c r="A23" s="263">
        <v>22</v>
      </c>
      <c r="B23" s="2" t="s">
        <v>167</v>
      </c>
      <c r="E23" s="295">
        <v>7</v>
      </c>
      <c r="F23" s="3" t="s">
        <v>48</v>
      </c>
      <c r="J23" s="287">
        <v>9</v>
      </c>
      <c r="K23" s="319" t="str">
        <f>IF(MAIN!B22="","",MAIN!B22)</f>
        <v>Ninth Emp</v>
      </c>
      <c r="L23" s="319"/>
      <c r="M23" s="319"/>
      <c r="N23" s="319"/>
      <c r="O23" s="288" t="str">
        <f>IF(MAIN!F22="","",VLOOKUP(MAIN!F22,$A$2:$B$32,2,FALSE))</f>
        <v>School Assistant (Urdu)</v>
      </c>
      <c r="P23" s="289">
        <f>IF(MAIN!I22="","",TEXT(MAIN!I22,"DD-MM-YYYY"))</f>
      </c>
      <c r="Q23" s="290">
        <f>IF(MAIN!K22="","",TEXT(MAIN!K22,"DD-MM-YYYY"))</f>
      </c>
      <c r="R23" s="290">
        <f>IF(MAIN!M22="","",TEXT(MAIN!M22,"DD-MM-YYYY"))</f>
      </c>
      <c r="S23" s="290">
        <f>IF(MAIN!O22="","",TEXT(MAIN!O22,"DD-MM-YYYY"))</f>
      </c>
      <c r="T23" s="288">
        <f>IF(MAIN!Q22="","",VLOOKUP(MAIN!Q22,$C$2:$D$9,2,FALSE))</f>
      </c>
      <c r="U23" s="291">
        <f>IF(MAIN!R22="","",VLOOKUP(MAIN!R22,$C$13:$D$22,2,FALSE))</f>
      </c>
      <c r="V23" s="291">
        <f>IF(MAIN!S22="","",VLOOKUP(MAIN!S22,$E$2:$F$13,2,FALSE))</f>
      </c>
      <c r="W23" s="288">
        <f>IF(MAIN!T22="","",MAIN!T22)</f>
      </c>
      <c r="X23" s="288">
        <f>IF(MAIN!U22="","",MAIN!U22)</f>
      </c>
      <c r="Y23" s="288">
        <f>IF(MAIN!V22="","",MAIN!V22)</f>
      </c>
      <c r="Z23" s="288">
        <f>IF(MAIN!W22="","",MAIN!W22)</f>
      </c>
      <c r="AA23" s="288">
        <f>IF(MAIN!X22="","",MAIN!X22)</f>
      </c>
      <c r="AB23" s="288">
        <f>IF(MAIN!Y22="","",MAIN!Y22)</f>
      </c>
      <c r="AC23" s="292" t="str">
        <f>IF(MAIN!Z22="","",VLOOKUP(MAIN!Z22,$C$66:$D$97,2,FALSE))</f>
        <v>9460-27700</v>
      </c>
      <c r="AD23" s="292">
        <f>IF(MAIN!AA22="","",VLOOKUP(MAIN!AA22,$A$66:$B$145,2,FALSE))</f>
        <v>7740</v>
      </c>
      <c r="AE23" s="287">
        <f>IF(MAIN!AB22="","",MAIN!AB22)</f>
      </c>
      <c r="AF23" s="287">
        <f>IF(MAIN!AC22="","",MAIN!AC22)</f>
      </c>
      <c r="AG23" s="287">
        <f>IF(AD23="","",ROUND(AD23*MAIN!$E$6%,0))</f>
        <v>1259</v>
      </c>
      <c r="AH23" s="292">
        <f>IF(MAIN!AF22="","",VLOOKUP(MAIN!AF22,$C$55:$D$57,2,FALSE))</f>
      </c>
      <c r="AI23" s="287">
        <f t="shared" si="0"/>
        <v>2322</v>
      </c>
      <c r="AJ23" s="287">
        <f t="shared" si="1"/>
        <v>200</v>
      </c>
      <c r="AK23" s="287">
        <f>IF(MAIN!AD22="","",MAIN!AD22)</f>
      </c>
      <c r="AL23" s="287">
        <f>IF(MAIN!AE22="","",MAIN!AE22)</f>
      </c>
      <c r="AM23" s="287">
        <f t="shared" si="3"/>
        <v>11521</v>
      </c>
      <c r="AN23" s="287">
        <f>IF(MAIN!AG22="","",MAIN!AG22)</f>
      </c>
      <c r="AO23" s="287">
        <f>IF(MAIN!AH22="","",MAIN!AH22)</f>
      </c>
      <c r="AP23" s="287">
        <f>IF(MAIN!AI22="","",MAIN!AI22)</f>
      </c>
      <c r="AQ23" s="287">
        <f>IF(MAIN!AJ22="","",MAIN!AJ22)</f>
      </c>
      <c r="AR23" s="287">
        <f t="shared" si="4"/>
        <v>30</v>
      </c>
      <c r="AS23" s="287">
        <f t="shared" si="5"/>
        <v>100</v>
      </c>
      <c r="AT23" s="287">
        <f>IF(MAIN!AK22="","",MAIN!AK22)</f>
      </c>
      <c r="AU23" s="287">
        <f>IF(MAIN!AL22="","",MAIN!AL22)</f>
      </c>
      <c r="AV23" s="287">
        <f>IF(MAIN!AM22="","",MAIN!AM22)</f>
      </c>
      <c r="AW23" s="287">
        <f>IF(MAIN!AN22="","",MAIN!AN22)</f>
      </c>
      <c r="AX23" s="287">
        <f>IF(MAIN!AO22="","",MAIN!AO22)</f>
      </c>
      <c r="AY23" s="287">
        <f>IF(MAIN!AP22="","",MAIN!AP22)</f>
      </c>
      <c r="AZ23" s="287">
        <f>IF(MAIN!AQ22="","",MAIN!AQ22)</f>
      </c>
      <c r="BA23" s="287">
        <f>IF(MAIN!AR22="","",MAIN!AR22)</f>
      </c>
      <c r="BB23" s="287">
        <f>IF(MAIN!AS22="","",MAIN!AS22)</f>
      </c>
      <c r="BC23" s="287">
        <f>IF(MAIN!AT22="","",MAIN!AT22)</f>
      </c>
      <c r="BD23" s="287">
        <f>IF(MAIN!AU22="","",MAIN!AU22)</f>
        <v>2</v>
      </c>
      <c r="BE23" s="287">
        <f>IF(MAIN!AV22="","",MAIN!AV22)</f>
      </c>
      <c r="BF23" s="287">
        <f t="shared" si="6"/>
        <v>132</v>
      </c>
      <c r="BG23" s="287">
        <f t="shared" si="7"/>
        <v>11389</v>
      </c>
      <c r="BJ23" s="282">
        <f t="shared" si="8"/>
        <v>200</v>
      </c>
      <c r="BK23" s="281">
        <f t="shared" si="2"/>
        <v>2322</v>
      </c>
      <c r="BL23" s="282" t="str">
        <f t="shared" si="9"/>
        <v>C</v>
      </c>
      <c r="BM23" s="293">
        <f>IF(MAIN!AW22="","",MAIN!AW22)</f>
      </c>
      <c r="BN23" s="294">
        <f t="shared" si="10"/>
      </c>
      <c r="BO23" s="294">
        <f>IF(MAIN!AX22="","",MAIN!AX22)</f>
      </c>
      <c r="BP23" s="293" t="str">
        <f>IF(MAIN!AU22="","",VLOOKUP(MAIN!AU22,$E$84:$F$85,2,FALSE))</f>
        <v>No</v>
      </c>
      <c r="BQ23" s="264">
        <f t="shared" si="11"/>
        <v>8999</v>
      </c>
      <c r="BR23" s="265">
        <f t="shared" si="12"/>
      </c>
    </row>
    <row r="24" spans="1:70" ht="19.5" customHeight="1">
      <c r="A24" s="263">
        <v>23</v>
      </c>
      <c r="B24" s="2" t="s">
        <v>168</v>
      </c>
      <c r="E24" s="295">
        <v>8</v>
      </c>
      <c r="F24" s="3" t="s">
        <v>215</v>
      </c>
      <c r="J24" s="287">
        <v>10</v>
      </c>
      <c r="K24" s="319" t="str">
        <f>IF(MAIN!B23="","",MAIN!B23)</f>
        <v>Tenth Emp</v>
      </c>
      <c r="L24" s="319"/>
      <c r="M24" s="319"/>
      <c r="N24" s="319"/>
      <c r="O24" s="288" t="str">
        <f>IF(MAIN!F23="","",VLOOKUP(MAIN!F23,$A$2:$B$32,2,FALSE))</f>
        <v>School Assistant (Phy. Edn.)</v>
      </c>
      <c r="P24" s="289">
        <f>IF(MAIN!I23="","",TEXT(MAIN!I23,"DD-MM-YYYY"))</f>
      </c>
      <c r="Q24" s="290">
        <f>IF(MAIN!K23="","",TEXT(MAIN!K23,"DD-MM-YYYY"))</f>
      </c>
      <c r="R24" s="290">
        <f>IF(MAIN!M23="","",TEXT(MAIN!M23,"DD-MM-YYYY"))</f>
      </c>
      <c r="S24" s="290">
        <f>IF(MAIN!O23="","",TEXT(MAIN!O23,"DD-MM-YYYY"))</f>
      </c>
      <c r="T24" s="288">
        <f>IF(MAIN!Q23="","",VLOOKUP(MAIN!Q23,$C$2:$D$9,2,FALSE))</f>
      </c>
      <c r="U24" s="291">
        <f>IF(MAIN!R23="","",VLOOKUP(MAIN!R23,$C$13:$D$22,2,FALSE))</f>
      </c>
      <c r="V24" s="291">
        <f>IF(MAIN!S23="","",VLOOKUP(MAIN!S23,$E$2:$F$13,2,FALSE))</f>
      </c>
      <c r="W24" s="288">
        <f>IF(MAIN!T23="","",MAIN!T23)</f>
      </c>
      <c r="X24" s="288">
        <f>IF(MAIN!U23="","",MAIN!U23)</f>
      </c>
      <c r="Y24" s="288">
        <f>IF(MAIN!V23="","",MAIN!V23)</f>
      </c>
      <c r="Z24" s="288">
        <f>IF(MAIN!W23="","",MAIN!W23)</f>
      </c>
      <c r="AA24" s="288">
        <f>IF(MAIN!X23="","",MAIN!X23)</f>
      </c>
      <c r="AB24" s="288">
        <f>IF(MAIN!Y23="","",MAIN!Y23)</f>
      </c>
      <c r="AC24" s="292" t="str">
        <f>IF(MAIN!Z23="","",VLOOKUP(MAIN!Z23,$C$66:$D$97,2,FALSE))</f>
        <v>10020-29200</v>
      </c>
      <c r="AD24" s="292">
        <f>IF(MAIN!AA23="","",VLOOKUP(MAIN!AA23,$A$66:$B$145,2,FALSE))</f>
        <v>7520</v>
      </c>
      <c r="AE24" s="287">
        <f>IF(MAIN!AB23="","",MAIN!AB23)</f>
      </c>
      <c r="AF24" s="287">
        <f>IF(MAIN!AC23="","",MAIN!AC23)</f>
      </c>
      <c r="AG24" s="287">
        <f>IF(AD24="","",ROUND(AD24*MAIN!$E$6%,0))</f>
        <v>1223</v>
      </c>
      <c r="AH24" s="292">
        <f>IF(MAIN!AF23="","",VLOOKUP(MAIN!AF23,$C$55:$D$57,2,FALSE))</f>
      </c>
      <c r="AI24" s="287">
        <f t="shared" si="0"/>
        <v>2256</v>
      </c>
      <c r="AJ24" s="287">
        <f t="shared" si="1"/>
        <v>200</v>
      </c>
      <c r="AK24" s="287">
        <f>IF(MAIN!AD23="","",MAIN!AD23)</f>
      </c>
      <c r="AL24" s="287">
        <f>IF(MAIN!AE23="","",MAIN!AE23)</f>
      </c>
      <c r="AM24" s="287">
        <f t="shared" si="3"/>
        <v>11199</v>
      </c>
      <c r="AN24" s="287">
        <f>IF(MAIN!AG23="","",MAIN!AG23)</f>
      </c>
      <c r="AO24" s="287">
        <f>IF(MAIN!AH23="","",MAIN!AH23)</f>
      </c>
      <c r="AP24" s="287">
        <f>IF(MAIN!AI23="","",MAIN!AI23)</f>
      </c>
      <c r="AQ24" s="287">
        <f>IF(MAIN!AJ23="","",MAIN!AJ23)</f>
      </c>
      <c r="AR24" s="287">
        <f t="shared" si="4"/>
        <v>30</v>
      </c>
      <c r="AS24" s="287">
        <f t="shared" si="5"/>
        <v>100</v>
      </c>
      <c r="AT24" s="287">
        <f>IF(MAIN!AK23="","",MAIN!AK23)</f>
      </c>
      <c r="AU24" s="287">
        <f>IF(MAIN!AL23="","",MAIN!AL23)</f>
      </c>
      <c r="AV24" s="287">
        <f>IF(MAIN!AM23="","",MAIN!AM23)</f>
      </c>
      <c r="AW24" s="287">
        <f>IF(MAIN!AN23="","",MAIN!AN23)</f>
      </c>
      <c r="AX24" s="287">
        <f>IF(MAIN!AO23="","",MAIN!AO23)</f>
      </c>
      <c r="AY24" s="287">
        <f>IF(MAIN!AP23="","",MAIN!AP23)</f>
      </c>
      <c r="AZ24" s="287">
        <f>IF(MAIN!AQ23="","",MAIN!AQ23)</f>
      </c>
      <c r="BA24" s="287">
        <f>IF(MAIN!AR23="","",MAIN!AR23)</f>
      </c>
      <c r="BB24" s="287">
        <f>IF(MAIN!AS23="","",MAIN!AS23)</f>
      </c>
      <c r="BC24" s="287">
        <f>IF(MAIN!AT23="","",MAIN!AT23)</f>
      </c>
      <c r="BD24" s="287">
        <f>IF(MAIN!AU23="","",MAIN!AU23)</f>
        <v>2</v>
      </c>
      <c r="BE24" s="287">
        <f>IF(MAIN!AV23="","",MAIN!AV23)</f>
      </c>
      <c r="BF24" s="287">
        <f t="shared" si="6"/>
        <v>132</v>
      </c>
      <c r="BG24" s="287">
        <f t="shared" si="7"/>
        <v>11067</v>
      </c>
      <c r="BJ24" s="282">
        <f t="shared" si="8"/>
        <v>200</v>
      </c>
      <c r="BK24" s="281">
        <f t="shared" si="2"/>
        <v>2256</v>
      </c>
      <c r="BL24" s="282" t="str">
        <f t="shared" si="9"/>
        <v>C</v>
      </c>
      <c r="BM24" s="293">
        <f>IF(MAIN!AW23="","",MAIN!AW23)</f>
      </c>
      <c r="BN24" s="294">
        <f t="shared" si="10"/>
      </c>
      <c r="BO24" s="294">
        <f>IF(MAIN!AX23="","",MAIN!AX23)</f>
      </c>
      <c r="BP24" s="293" t="str">
        <f>IF(MAIN!AU23="","",VLOOKUP(MAIN!AU23,$E$84:$F$85,2,FALSE))</f>
        <v>No</v>
      </c>
      <c r="BQ24" s="264">
        <f t="shared" si="11"/>
        <v>8743</v>
      </c>
      <c r="BR24" s="265">
        <f t="shared" si="12"/>
      </c>
    </row>
    <row r="25" spans="1:70" ht="19.5" customHeight="1">
      <c r="A25" s="263">
        <v>24</v>
      </c>
      <c r="B25" s="2" t="s">
        <v>169</v>
      </c>
      <c r="C25" s="264">
        <v>1</v>
      </c>
      <c r="D25" s="264">
        <v>2010</v>
      </c>
      <c r="E25" s="295">
        <v>9</v>
      </c>
      <c r="F25" s="3" t="s">
        <v>216</v>
      </c>
      <c r="J25" s="287">
        <v>11</v>
      </c>
      <c r="K25" s="319" t="str">
        <f>IF(MAIN!B24="","",MAIN!B24)</f>
        <v>Eleventh Emp</v>
      </c>
      <c r="L25" s="319"/>
      <c r="M25" s="319"/>
      <c r="N25" s="319"/>
      <c r="O25" s="288" t="str">
        <f>IF(MAIN!F24="","",VLOOKUP(MAIN!F24,$A$2:$B$32,2,FALSE))</f>
        <v>Language Pandit (Telugu)</v>
      </c>
      <c r="P25" s="289">
        <f>IF(MAIN!I24="","",TEXT(MAIN!I24,"DD-MM-YYYY"))</f>
      </c>
      <c r="Q25" s="290">
        <f>IF(MAIN!K24="","",TEXT(MAIN!K24,"DD-MM-YYYY"))</f>
      </c>
      <c r="R25" s="290">
        <f>IF(MAIN!M24="","",TEXT(MAIN!M24,"DD-MM-YYYY"))</f>
      </c>
      <c r="S25" s="290">
        <f>IF(MAIN!O24="","",TEXT(MAIN!O24,"DD-MM-YYYY"))</f>
      </c>
      <c r="T25" s="288">
        <f>IF(MAIN!Q24="","",VLOOKUP(MAIN!Q24,$C$2:$D$9,2,FALSE))</f>
      </c>
      <c r="U25" s="291">
        <f>IF(MAIN!R24="","",VLOOKUP(MAIN!R24,$C$13:$D$22,2,FALSE))</f>
      </c>
      <c r="V25" s="291">
        <f>IF(MAIN!S24="","",VLOOKUP(MAIN!S24,$E$2:$F$13,2,FALSE))</f>
      </c>
      <c r="W25" s="288">
        <f>IF(MAIN!T24="","",MAIN!T24)</f>
      </c>
      <c r="X25" s="288">
        <f>IF(MAIN!U24="","",MAIN!U24)</f>
      </c>
      <c r="Y25" s="288">
        <f>IF(MAIN!V24="","",MAIN!V24)</f>
      </c>
      <c r="Z25" s="288">
        <f>IF(MAIN!W24="","",MAIN!W24)</f>
      </c>
      <c r="AA25" s="288">
        <f>IF(MAIN!X24="","",MAIN!X24)</f>
      </c>
      <c r="AB25" s="288">
        <f>IF(MAIN!Y24="","",MAIN!Y24)</f>
      </c>
      <c r="AC25" s="292" t="str">
        <f>IF(MAIN!Z24="","",VLOOKUP(MAIN!Z24,$C$66:$D$97,2,FALSE))</f>
        <v>10020-29200</v>
      </c>
      <c r="AD25" s="292">
        <f>IF(MAIN!AA24="","",VLOOKUP(MAIN!AA24,$A$66:$B$145,2,FALSE))</f>
        <v>8200</v>
      </c>
      <c r="AE25" s="287">
        <f>IF(MAIN!AB24="","",MAIN!AB24)</f>
      </c>
      <c r="AF25" s="287">
        <f>IF(MAIN!AC24="","",MAIN!AC24)</f>
      </c>
      <c r="AG25" s="287">
        <f>IF(AD25="","",ROUND(AD25*MAIN!$E$6%,0))</f>
        <v>1334</v>
      </c>
      <c r="AH25" s="292">
        <f>IF(MAIN!AF24="","",VLOOKUP(MAIN!AF24,$C$55:$D$57,2,FALSE))</f>
      </c>
      <c r="AI25" s="287">
        <f t="shared" si="0"/>
        <v>2460</v>
      </c>
      <c r="AJ25" s="287">
        <f t="shared" si="1"/>
        <v>200</v>
      </c>
      <c r="AK25" s="287">
        <f>IF(MAIN!AD24="","",MAIN!AD24)</f>
      </c>
      <c r="AL25" s="287">
        <f>IF(MAIN!AE24="","",MAIN!AE24)</f>
      </c>
      <c r="AM25" s="287">
        <f t="shared" si="3"/>
        <v>12194</v>
      </c>
      <c r="AN25" s="287">
        <f>IF(MAIN!AG24="","",MAIN!AG24)</f>
      </c>
      <c r="AO25" s="287">
        <f>IF(MAIN!AH24="","",MAIN!AH24)</f>
      </c>
      <c r="AP25" s="287">
        <f>IF(MAIN!AI24="","",MAIN!AI24)</f>
      </c>
      <c r="AQ25" s="287">
        <f>IF(MAIN!AJ24="","",MAIN!AJ24)</f>
      </c>
      <c r="AR25" s="287">
        <f t="shared" si="4"/>
        <v>30</v>
      </c>
      <c r="AS25" s="287">
        <f t="shared" si="5"/>
        <v>100</v>
      </c>
      <c r="AT25" s="287">
        <f>IF(MAIN!AK24="","",MAIN!AK24)</f>
      </c>
      <c r="AU25" s="287">
        <f>IF(MAIN!AL24="","",MAIN!AL24)</f>
      </c>
      <c r="AV25" s="287">
        <f>IF(MAIN!AM24="","",MAIN!AM24)</f>
      </c>
      <c r="AW25" s="287">
        <f>IF(MAIN!AN24="","",MAIN!AN24)</f>
      </c>
      <c r="AX25" s="287">
        <f>IF(MAIN!AO24="","",MAIN!AO24)</f>
      </c>
      <c r="AY25" s="287">
        <f>IF(MAIN!AP24="","",MAIN!AP24)</f>
      </c>
      <c r="AZ25" s="287">
        <f>IF(MAIN!AQ24="","",MAIN!AQ24)</f>
      </c>
      <c r="BA25" s="287">
        <f>IF(MAIN!AR24="","",MAIN!AR24)</f>
      </c>
      <c r="BB25" s="287">
        <f>IF(MAIN!AS24="","",MAIN!AS24)</f>
      </c>
      <c r="BC25" s="287">
        <f>IF(MAIN!AT24="","",MAIN!AT24)</f>
      </c>
      <c r="BD25" s="287">
        <f>IF(MAIN!AU24="","",MAIN!AU24)</f>
        <v>2</v>
      </c>
      <c r="BE25" s="287">
        <f>IF(MAIN!AV24="","",MAIN!AV24)</f>
      </c>
      <c r="BF25" s="287">
        <f t="shared" si="6"/>
        <v>132</v>
      </c>
      <c r="BG25" s="287">
        <f t="shared" si="7"/>
        <v>12062</v>
      </c>
      <c r="BJ25" s="282">
        <f t="shared" si="8"/>
        <v>200</v>
      </c>
      <c r="BK25" s="281">
        <f t="shared" si="2"/>
        <v>2460</v>
      </c>
      <c r="BL25" s="282" t="str">
        <f t="shared" si="9"/>
        <v>C</v>
      </c>
      <c r="BM25" s="293">
        <f>IF(MAIN!AW24="","",MAIN!AW24)</f>
      </c>
      <c r="BN25" s="294">
        <f t="shared" si="10"/>
      </c>
      <c r="BO25" s="294">
        <f>IF(MAIN!AX24="","",MAIN!AX24)</f>
      </c>
      <c r="BP25" s="293" t="str">
        <f>IF(MAIN!AU24="","",VLOOKUP(MAIN!AU24,$E$84:$F$85,2,FALSE))</f>
        <v>No</v>
      </c>
      <c r="BQ25" s="264">
        <f t="shared" si="11"/>
        <v>9534</v>
      </c>
      <c r="BR25" s="265">
        <f t="shared" si="12"/>
      </c>
    </row>
    <row r="26" spans="1:70" ht="19.5" customHeight="1">
      <c r="A26" s="263">
        <v>25</v>
      </c>
      <c r="B26" s="2" t="s">
        <v>170</v>
      </c>
      <c r="C26" s="264">
        <v>2</v>
      </c>
      <c r="D26" s="264">
        <v>2011</v>
      </c>
      <c r="E26" s="295">
        <v>10</v>
      </c>
      <c r="F26" s="3" t="s">
        <v>217</v>
      </c>
      <c r="J26" s="287">
        <v>12</v>
      </c>
      <c r="K26" s="319" t="str">
        <f>IF(MAIN!B25="","",MAIN!B25)</f>
        <v>Twelth Emp</v>
      </c>
      <c r="L26" s="319"/>
      <c r="M26" s="319"/>
      <c r="N26" s="319"/>
      <c r="O26" s="288" t="str">
        <f>IF(MAIN!F25="","",VLOOKUP(MAIN!F25,$A$2:$B$32,2,FALSE))</f>
        <v>Language Pandit (Hindi)</v>
      </c>
      <c r="P26" s="289">
        <f>IF(MAIN!I25="","",TEXT(MAIN!I25,"DD-MM-YYYY"))</f>
      </c>
      <c r="Q26" s="290">
        <f>IF(MAIN!K25="","",TEXT(MAIN!K25,"DD-MM-YYYY"))</f>
      </c>
      <c r="R26" s="290">
        <f>IF(MAIN!M25="","",TEXT(MAIN!M25,"DD-MM-YYYY"))</f>
      </c>
      <c r="S26" s="290">
        <f>IF(MAIN!O25="","",TEXT(MAIN!O25,"DD-MM-YYYY"))</f>
      </c>
      <c r="T26" s="288">
        <f>IF(MAIN!Q25="","",VLOOKUP(MAIN!Q25,$C$2:$D$9,2,FALSE))</f>
      </c>
      <c r="U26" s="291">
        <f>IF(MAIN!R25="","",VLOOKUP(MAIN!R25,$C$13:$D$22,2,FALSE))</f>
      </c>
      <c r="V26" s="291">
        <f>IF(MAIN!S25="","",VLOOKUP(MAIN!S25,$E$2:$F$13,2,FALSE))</f>
      </c>
      <c r="W26" s="288">
        <f>IF(MAIN!T25="","",MAIN!T25)</f>
      </c>
      <c r="X26" s="288">
        <f>IF(MAIN!U25="","",MAIN!U25)</f>
      </c>
      <c r="Y26" s="288">
        <f>IF(MAIN!V25="","",MAIN!V25)</f>
      </c>
      <c r="Z26" s="288">
        <f>IF(MAIN!W25="","",MAIN!W25)</f>
      </c>
      <c r="AA26" s="288">
        <f>IF(MAIN!X25="","",MAIN!X25)</f>
      </c>
      <c r="AB26" s="288">
        <f>IF(MAIN!Y25="","",MAIN!Y25)</f>
      </c>
      <c r="AC26" s="292" t="str">
        <f>IF(MAIN!Z25="","",VLOOKUP(MAIN!Z25,$C$66:$D$97,2,FALSE))</f>
        <v>7960-23560</v>
      </c>
      <c r="AD26" s="292">
        <f>IF(MAIN!AA25="","",VLOOKUP(MAIN!AA25,$A$66:$B$145,2,FALSE))</f>
        <v>8680</v>
      </c>
      <c r="AE26" s="287">
        <f>IF(MAIN!AB25="","",MAIN!AB25)</f>
      </c>
      <c r="AF26" s="287">
        <f>IF(MAIN!AC25="","",MAIN!AC25)</f>
      </c>
      <c r="AG26" s="287">
        <f>IF(AD26="","",ROUND(AD26*MAIN!$E$6%,0))</f>
        <v>1412</v>
      </c>
      <c r="AH26" s="292">
        <f>IF(MAIN!AF25="","",VLOOKUP(MAIN!AF25,$C$55:$D$57,2,FALSE))</f>
      </c>
      <c r="AI26" s="287">
        <f t="shared" si="0"/>
        <v>2604</v>
      </c>
      <c r="AJ26" s="287">
        <f t="shared" si="1"/>
        <v>300</v>
      </c>
      <c r="AK26" s="287">
        <f>IF(MAIN!AD25="","",MAIN!AD25)</f>
      </c>
      <c r="AL26" s="287">
        <f>IF(MAIN!AE25="","",MAIN!AE25)</f>
      </c>
      <c r="AM26" s="287">
        <f t="shared" si="3"/>
        <v>12996</v>
      </c>
      <c r="AN26" s="287">
        <f>IF(MAIN!AG25="","",MAIN!AG25)</f>
      </c>
      <c r="AO26" s="287">
        <f>IF(MAIN!AH25="","",MAIN!AH25)</f>
      </c>
      <c r="AP26" s="287">
        <f>IF(MAIN!AI25="","",MAIN!AI25)</f>
      </c>
      <c r="AQ26" s="287">
        <f>IF(MAIN!AJ25="","",MAIN!AJ25)</f>
      </c>
      <c r="AR26" s="287">
        <f t="shared" si="4"/>
        <v>15</v>
      </c>
      <c r="AS26" s="287">
        <f t="shared" si="5"/>
        <v>100</v>
      </c>
      <c r="AT26" s="287">
        <f>IF(MAIN!AK25="","",MAIN!AK25)</f>
      </c>
      <c r="AU26" s="287">
        <f>IF(MAIN!AL25="","",MAIN!AL25)</f>
      </c>
      <c r="AV26" s="287">
        <f>IF(MAIN!AM25="","",MAIN!AM25)</f>
      </c>
      <c r="AW26" s="287">
        <f>IF(MAIN!AN25="","",MAIN!AN25)</f>
      </c>
      <c r="AX26" s="287">
        <f>IF(MAIN!AO25="","",MAIN!AO25)</f>
      </c>
      <c r="AY26" s="287">
        <f>IF(MAIN!AP25="","",MAIN!AP25)</f>
      </c>
      <c r="AZ26" s="287">
        <f>IF(MAIN!AQ25="","",MAIN!AQ25)</f>
      </c>
      <c r="BA26" s="287">
        <f>IF(MAIN!AR25="","",MAIN!AR25)</f>
      </c>
      <c r="BB26" s="287">
        <f>IF(MAIN!AS25="","",MAIN!AS25)</f>
      </c>
      <c r="BC26" s="287">
        <f>IF(MAIN!AT25="","",MAIN!AT25)</f>
      </c>
      <c r="BD26" s="287">
        <f>IF(MAIN!AU25="","",MAIN!AU25)</f>
        <v>2</v>
      </c>
      <c r="BE26" s="287">
        <f>IF(MAIN!AV25="","",MAIN!AV25)</f>
      </c>
      <c r="BF26" s="287">
        <f t="shared" si="6"/>
        <v>117</v>
      </c>
      <c r="BG26" s="287">
        <f t="shared" si="7"/>
        <v>12879</v>
      </c>
      <c r="BJ26" s="282">
        <f t="shared" si="8"/>
        <v>300</v>
      </c>
      <c r="BK26" s="281">
        <f t="shared" si="2"/>
        <v>2604</v>
      </c>
      <c r="BL26" s="282" t="str">
        <f t="shared" si="9"/>
        <v>D</v>
      </c>
      <c r="BM26" s="293">
        <f>IF(MAIN!AW25="","",MAIN!AW25)</f>
      </c>
      <c r="BN26" s="294">
        <f t="shared" si="10"/>
      </c>
      <c r="BO26" s="294">
        <f>IF(MAIN!AX25="","",MAIN!AX25)</f>
      </c>
      <c r="BP26" s="293" t="str">
        <f>IF(MAIN!AU25="","",VLOOKUP(MAIN!AU25,$E$84:$F$85,2,FALSE))</f>
        <v>No</v>
      </c>
      <c r="BQ26" s="264">
        <f t="shared" si="11"/>
        <v>10092</v>
      </c>
      <c r="BR26" s="265">
        <f t="shared" si="12"/>
      </c>
    </row>
    <row r="27" spans="1:70" ht="19.5" customHeight="1">
      <c r="A27" s="263">
        <v>26</v>
      </c>
      <c r="B27" s="2" t="s">
        <v>457</v>
      </c>
      <c r="C27" s="264">
        <v>3</v>
      </c>
      <c r="D27" s="264">
        <v>2012</v>
      </c>
      <c r="E27" s="295">
        <v>11</v>
      </c>
      <c r="F27" s="3" t="s">
        <v>218</v>
      </c>
      <c r="J27" s="287">
        <v>13</v>
      </c>
      <c r="K27" s="319" t="str">
        <f>IF(MAIN!B26="","",MAIN!B26)</f>
        <v>Thirteenth Emp</v>
      </c>
      <c r="L27" s="319"/>
      <c r="M27" s="319"/>
      <c r="N27" s="319"/>
      <c r="O27" s="288" t="str">
        <f>IF(MAIN!F26="","",VLOOKUP(MAIN!F26,$A$2:$B$32,2,FALSE))</f>
        <v>Language Pandit (Urdu)</v>
      </c>
      <c r="P27" s="289">
        <f>IF(MAIN!I26="","",TEXT(MAIN!I26,"DD-MM-YYYY"))</f>
      </c>
      <c r="Q27" s="290">
        <f>IF(MAIN!K26="","",TEXT(MAIN!K26,"DD-MM-YYYY"))</f>
      </c>
      <c r="R27" s="290">
        <f>IF(MAIN!M26="","",TEXT(MAIN!M26,"DD-MM-YYYY"))</f>
      </c>
      <c r="S27" s="290">
        <f>IF(MAIN!O26="","",TEXT(MAIN!O26,"DD-MM-YYYY"))</f>
      </c>
      <c r="T27" s="288">
        <f>IF(MAIN!Q26="","",VLOOKUP(MAIN!Q26,$C$2:$D$9,2,FALSE))</f>
      </c>
      <c r="U27" s="291">
        <f>IF(MAIN!R26="","",VLOOKUP(MAIN!R26,$C$13:$D$22,2,FALSE))</f>
      </c>
      <c r="V27" s="291">
        <f>IF(MAIN!S26="","",VLOOKUP(MAIN!S26,$E$2:$F$13,2,FALSE))</f>
      </c>
      <c r="W27" s="288">
        <f>IF(MAIN!T26="","",MAIN!T26)</f>
      </c>
      <c r="X27" s="288">
        <f>IF(MAIN!U26="","",MAIN!U26)</f>
      </c>
      <c r="Y27" s="288">
        <f>IF(MAIN!V26="","",MAIN!V26)</f>
      </c>
      <c r="Z27" s="288">
        <f>IF(MAIN!W26="","",MAIN!W26)</f>
      </c>
      <c r="AA27" s="288">
        <f>IF(MAIN!X26="","",MAIN!X26)</f>
      </c>
      <c r="AB27" s="288">
        <f>IF(MAIN!Y26="","",MAIN!Y26)</f>
      </c>
      <c r="AC27" s="292" t="str">
        <f>IF(MAIN!Z26="","",VLOOKUP(MAIN!Z26,$C$66:$D$97,2,FALSE))</f>
        <v>7740-23040</v>
      </c>
      <c r="AD27" s="292">
        <f>IF(MAIN!AA26="","",VLOOKUP(MAIN!AA26,$A$66:$B$145,2,FALSE))</f>
        <v>8680</v>
      </c>
      <c r="AE27" s="287">
        <f>IF(MAIN!AB26="","",MAIN!AB26)</f>
      </c>
      <c r="AF27" s="287">
        <f>IF(MAIN!AC26="","",MAIN!AC26)</f>
      </c>
      <c r="AG27" s="287">
        <f>IF(AD27="","",ROUND(AD27*MAIN!$E$6%,0))</f>
        <v>1412</v>
      </c>
      <c r="AH27" s="292">
        <f>IF(MAIN!AF26="","",VLOOKUP(MAIN!AF26,$C$55:$D$57,2,FALSE))</f>
      </c>
      <c r="AI27" s="287">
        <f t="shared" si="0"/>
        <v>2604</v>
      </c>
      <c r="AJ27" s="287">
        <f t="shared" si="1"/>
        <v>300</v>
      </c>
      <c r="AK27" s="287">
        <f>IF(MAIN!AD26="","",MAIN!AD26)</f>
      </c>
      <c r="AL27" s="287">
        <f>IF(MAIN!AE26="","",MAIN!AE26)</f>
      </c>
      <c r="AM27" s="287">
        <f t="shared" si="3"/>
        <v>12996</v>
      </c>
      <c r="AN27" s="287">
        <f>IF(MAIN!AG26="","",MAIN!AG26)</f>
      </c>
      <c r="AO27" s="287">
        <f>IF(MAIN!AH26="","",MAIN!AH26)</f>
      </c>
      <c r="AP27" s="287">
        <f>IF(MAIN!AI26="","",MAIN!AI26)</f>
      </c>
      <c r="AQ27" s="287">
        <f>IF(MAIN!AJ26="","",MAIN!AJ26)</f>
      </c>
      <c r="AR27" s="287">
        <f t="shared" si="4"/>
        <v>15</v>
      </c>
      <c r="AS27" s="287">
        <f t="shared" si="5"/>
        <v>100</v>
      </c>
      <c r="AT27" s="287">
        <f>IF(MAIN!AK26="","",MAIN!AK26)</f>
      </c>
      <c r="AU27" s="287">
        <f>IF(MAIN!AL26="","",MAIN!AL26)</f>
      </c>
      <c r="AV27" s="287">
        <f>IF(MAIN!AM26="","",MAIN!AM26)</f>
      </c>
      <c r="AW27" s="287">
        <f>IF(MAIN!AN26="","",MAIN!AN26)</f>
      </c>
      <c r="AX27" s="287">
        <f>IF(MAIN!AO26="","",MAIN!AO26)</f>
      </c>
      <c r="AY27" s="287">
        <f>IF(MAIN!AP26="","",MAIN!AP26)</f>
      </c>
      <c r="AZ27" s="287">
        <f>IF(MAIN!AQ26="","",MAIN!AQ26)</f>
      </c>
      <c r="BA27" s="287">
        <f>IF(MAIN!AR26="","",MAIN!AR26)</f>
      </c>
      <c r="BB27" s="287">
        <f>IF(MAIN!AS26="","",MAIN!AS26)</f>
      </c>
      <c r="BC27" s="287">
        <f>IF(MAIN!AT26="","",MAIN!AT26)</f>
      </c>
      <c r="BD27" s="287">
        <f>IF(MAIN!AU26="","",MAIN!AU26)</f>
        <v>1</v>
      </c>
      <c r="BE27" s="287">
        <f>IF(MAIN!AV26="","",MAIN!AV26)</f>
      </c>
      <c r="BF27" s="287">
        <f t="shared" si="6"/>
        <v>116</v>
      </c>
      <c r="BG27" s="287">
        <f t="shared" si="7"/>
        <v>12880</v>
      </c>
      <c r="BJ27" s="282">
        <f t="shared" si="8"/>
        <v>300</v>
      </c>
      <c r="BK27" s="281">
        <f t="shared" si="2"/>
        <v>2604</v>
      </c>
      <c r="BL27" s="282" t="str">
        <f t="shared" si="9"/>
        <v>D</v>
      </c>
      <c r="BM27" s="293">
        <f>IF(MAIN!AW26="","",MAIN!AW26)</f>
      </c>
      <c r="BN27" s="294">
        <f t="shared" si="10"/>
      </c>
      <c r="BO27" s="294">
        <f>IF(MAIN!AX26="","",MAIN!AX26)</f>
      </c>
      <c r="BP27" s="293" t="str">
        <f>IF(MAIN!AU26="","",VLOOKUP(MAIN!AU26,$E$84:$F$85,2,FALSE))</f>
        <v>Yes</v>
      </c>
      <c r="BQ27" s="264">
        <f t="shared" si="11"/>
        <v>10092</v>
      </c>
      <c r="BR27" s="265">
        <f t="shared" si="12"/>
        <v>1009</v>
      </c>
    </row>
    <row r="28" spans="1:70" ht="19.5" customHeight="1">
      <c r="A28" s="263">
        <v>27</v>
      </c>
      <c r="B28" s="2" t="s">
        <v>171</v>
      </c>
      <c r="C28" s="264">
        <v>4</v>
      </c>
      <c r="D28" s="264">
        <v>2013</v>
      </c>
      <c r="E28" s="295">
        <v>12</v>
      </c>
      <c r="F28" s="3" t="s">
        <v>219</v>
      </c>
      <c r="J28" s="287">
        <v>14</v>
      </c>
      <c r="K28" s="319" t="str">
        <f>IF(MAIN!B27="","",MAIN!B27)</f>
        <v>Fourteenth Emp</v>
      </c>
      <c r="L28" s="319"/>
      <c r="M28" s="319"/>
      <c r="N28" s="319"/>
      <c r="O28" s="288" t="str">
        <f>IF(MAIN!F27="","",VLOOKUP(MAIN!F27,$A$2:$B$32,2,FALSE))</f>
        <v>Language Pandit (Sanskrit)</v>
      </c>
      <c r="P28" s="289">
        <f>IF(MAIN!I27="","",TEXT(MAIN!I27,"DD-MM-YYYY"))</f>
      </c>
      <c r="Q28" s="290">
        <f>IF(MAIN!K27="","",TEXT(MAIN!K27,"DD-MM-YYYY"))</f>
      </c>
      <c r="R28" s="290">
        <f>IF(MAIN!M27="","",TEXT(MAIN!M27,"DD-MM-YYYY"))</f>
      </c>
      <c r="S28" s="290">
        <f>IF(MAIN!O27="","",TEXT(MAIN!O27,"DD-MM-YYYY"))</f>
      </c>
      <c r="T28" s="288">
        <f>IF(MAIN!Q27="","",VLOOKUP(MAIN!Q27,$C$2:$D$9,2,FALSE))</f>
      </c>
      <c r="U28" s="291">
        <f>IF(MAIN!R27="","",VLOOKUP(MAIN!R27,$C$13:$D$22,2,FALSE))</f>
      </c>
      <c r="V28" s="291">
        <f>IF(MAIN!S27="","",VLOOKUP(MAIN!S27,$E$2:$F$13,2,FALSE))</f>
      </c>
      <c r="W28" s="288">
        <f>IF(MAIN!T27="","",MAIN!T27)</f>
      </c>
      <c r="X28" s="288">
        <f>IF(MAIN!U27="","",MAIN!U27)</f>
      </c>
      <c r="Y28" s="288">
        <f>IF(MAIN!V27="","",MAIN!V27)</f>
      </c>
      <c r="Z28" s="288">
        <f>IF(MAIN!W27="","",MAIN!W27)</f>
      </c>
      <c r="AA28" s="288">
        <f>IF(MAIN!X27="","",MAIN!X27)</f>
      </c>
      <c r="AB28" s="288">
        <f>IF(MAIN!Y27="","",MAIN!Y27)</f>
      </c>
      <c r="AC28" s="292" t="str">
        <f>IF(MAIN!Z27="","",VLOOKUP(MAIN!Z27,$C$66:$D$97,2,FALSE))</f>
        <v>7740-23040</v>
      </c>
      <c r="AD28" s="292">
        <f>IF(MAIN!AA27="","",VLOOKUP(MAIN!AA27,$A$66:$B$145,2,FALSE))</f>
        <v>8200</v>
      </c>
      <c r="AE28" s="287">
        <f>IF(MAIN!AB27="","",MAIN!AB27)</f>
      </c>
      <c r="AF28" s="287">
        <f>IF(MAIN!AC27="","",MAIN!AC27)</f>
      </c>
      <c r="AG28" s="287">
        <f>IF(AD28="","",ROUND(AD28*MAIN!$E$6%,0))</f>
        <v>1334</v>
      </c>
      <c r="AH28" s="292">
        <f>IF(MAIN!AF27="","",VLOOKUP(MAIN!AF27,$C$55:$D$57,2,FALSE))</f>
      </c>
      <c r="AI28" s="287">
        <f t="shared" si="0"/>
        <v>2460</v>
      </c>
      <c r="AJ28" s="287">
        <f t="shared" si="1"/>
        <v>200</v>
      </c>
      <c r="AK28" s="287">
        <f>IF(MAIN!AD27="","",MAIN!AD27)</f>
      </c>
      <c r="AL28" s="287">
        <f>IF(MAIN!AE27="","",MAIN!AE27)</f>
      </c>
      <c r="AM28" s="287">
        <f t="shared" si="3"/>
        <v>12194</v>
      </c>
      <c r="AN28" s="287">
        <f>IF(MAIN!AG27="","",MAIN!AG27)</f>
      </c>
      <c r="AO28" s="287">
        <f>IF(MAIN!AH27="","",MAIN!AH27)</f>
      </c>
      <c r="AP28" s="287">
        <f>IF(MAIN!AI27="","",MAIN!AI27)</f>
      </c>
      <c r="AQ28" s="287">
        <f>IF(MAIN!AJ27="","",MAIN!AJ27)</f>
      </c>
      <c r="AR28" s="287">
        <f t="shared" si="4"/>
        <v>15</v>
      </c>
      <c r="AS28" s="287">
        <f t="shared" si="5"/>
        <v>100</v>
      </c>
      <c r="AT28" s="287">
        <f>IF(MAIN!AK27="","",MAIN!AK27)</f>
      </c>
      <c r="AU28" s="287">
        <f>IF(MAIN!AL27="","",MAIN!AL27)</f>
      </c>
      <c r="AV28" s="287">
        <f>IF(MAIN!AM27="","",MAIN!AM27)</f>
      </c>
      <c r="AW28" s="287">
        <f>IF(MAIN!AN27="","",MAIN!AN27)</f>
      </c>
      <c r="AX28" s="287">
        <f>IF(MAIN!AO27="","",MAIN!AO27)</f>
      </c>
      <c r="AY28" s="287">
        <f>IF(MAIN!AP27="","",MAIN!AP27)</f>
      </c>
      <c r="AZ28" s="287">
        <f>IF(MAIN!AQ27="","",MAIN!AQ27)</f>
      </c>
      <c r="BA28" s="287">
        <f>IF(MAIN!AR27="","",MAIN!AR27)</f>
      </c>
      <c r="BB28" s="287">
        <f>IF(MAIN!AS27="","",MAIN!AS27)</f>
      </c>
      <c r="BC28" s="287">
        <f>IF(MAIN!AT27="","",MAIN!AT27)</f>
      </c>
      <c r="BD28" s="287">
        <f>IF(MAIN!AU27="","",MAIN!AU27)</f>
        <v>2</v>
      </c>
      <c r="BE28" s="287">
        <f>IF(MAIN!AV27="","",MAIN!AV27)</f>
      </c>
      <c r="BF28" s="287">
        <f t="shared" si="6"/>
        <v>117</v>
      </c>
      <c r="BG28" s="287">
        <f t="shared" si="7"/>
        <v>12077</v>
      </c>
      <c r="BJ28" s="282">
        <f t="shared" si="8"/>
        <v>200</v>
      </c>
      <c r="BK28" s="281">
        <f t="shared" si="2"/>
        <v>2460</v>
      </c>
      <c r="BL28" s="282" t="str">
        <f t="shared" si="9"/>
        <v>D</v>
      </c>
      <c r="BM28" s="293">
        <f>IF(MAIN!AW27="","",MAIN!AW27)</f>
      </c>
      <c r="BN28" s="294">
        <f t="shared" si="10"/>
      </c>
      <c r="BO28" s="294">
        <f>IF(MAIN!AX27="","",MAIN!AX27)</f>
      </c>
      <c r="BP28" s="293" t="str">
        <f>IF(MAIN!AU27="","",VLOOKUP(MAIN!AU27,$E$84:$F$85,2,FALSE))</f>
        <v>No</v>
      </c>
      <c r="BQ28" s="264">
        <f t="shared" si="11"/>
        <v>9534</v>
      </c>
      <c r="BR28" s="265">
        <f t="shared" si="12"/>
      </c>
    </row>
    <row r="29" spans="1:70" ht="19.5" customHeight="1">
      <c r="A29" s="263">
        <v>28</v>
      </c>
      <c r="B29" s="2" t="s">
        <v>172</v>
      </c>
      <c r="C29" s="264">
        <v>5</v>
      </c>
      <c r="D29" s="264">
        <v>2014</v>
      </c>
      <c r="E29" s="295">
        <v>13</v>
      </c>
      <c r="F29" s="3" t="s">
        <v>220</v>
      </c>
      <c r="J29" s="287">
        <v>15</v>
      </c>
      <c r="K29" s="319" t="str">
        <f>IF(MAIN!B28="","",MAIN!B28)</f>
        <v>Fifteenth Emp</v>
      </c>
      <c r="L29" s="319"/>
      <c r="M29" s="319"/>
      <c r="N29" s="319"/>
      <c r="O29" s="288" t="str">
        <f>IF(MAIN!F28="","",VLOOKUP(MAIN!F28,$A$2:$B$32,2,FALSE))</f>
        <v>Language Pandit (Tamil)</v>
      </c>
      <c r="P29" s="289">
        <f>IF(MAIN!I28="","",TEXT(MAIN!I28,"DD-MM-YYYY"))</f>
      </c>
      <c r="Q29" s="290">
        <f>IF(MAIN!K28="","",TEXT(MAIN!K28,"DD-MM-YYYY"))</f>
      </c>
      <c r="R29" s="290">
        <f>IF(MAIN!M28="","",TEXT(MAIN!M28,"DD-MM-YYYY"))</f>
      </c>
      <c r="S29" s="290">
        <f>IF(MAIN!O28="","",TEXT(MAIN!O28,"DD-MM-YYYY"))</f>
      </c>
      <c r="T29" s="288">
        <f>IF(MAIN!Q28="","",VLOOKUP(MAIN!Q28,$C$2:$D$9,2,FALSE))</f>
      </c>
      <c r="U29" s="291">
        <f>IF(MAIN!R28="","",VLOOKUP(MAIN!R28,$C$13:$D$22,2,FALSE))</f>
      </c>
      <c r="V29" s="291">
        <f>IF(MAIN!S28="","",VLOOKUP(MAIN!S28,$E$2:$F$13,2,FALSE))</f>
      </c>
      <c r="W29" s="288">
        <f>IF(MAIN!T28="","",MAIN!T28)</f>
      </c>
      <c r="X29" s="288">
        <f>IF(MAIN!U28="","",MAIN!U28)</f>
      </c>
      <c r="Y29" s="288">
        <f>IF(MAIN!V28="","",MAIN!V28)</f>
      </c>
      <c r="Z29" s="288">
        <f>IF(MAIN!W28="","",MAIN!W28)</f>
      </c>
      <c r="AA29" s="288">
        <f>IF(MAIN!X28="","",MAIN!X28)</f>
      </c>
      <c r="AB29" s="288">
        <f>IF(MAIN!Y28="","",MAIN!Y28)</f>
      </c>
      <c r="AC29" s="292" t="str">
        <f>IF(MAIN!Z28="","",VLOOKUP(MAIN!Z28,$C$66:$D$97,2,FALSE))</f>
        <v>7520-22430</v>
      </c>
      <c r="AD29" s="292">
        <f>IF(MAIN!AA28="","",VLOOKUP(MAIN!AA28,$A$66:$B$145,2,FALSE))</f>
        <v>7300</v>
      </c>
      <c r="AE29" s="287">
        <f>IF(MAIN!AB28="","",MAIN!AB28)</f>
      </c>
      <c r="AF29" s="287">
        <f>IF(MAIN!AC28="","",MAIN!AC28)</f>
      </c>
      <c r="AG29" s="287">
        <f>IF(AD29="","",ROUND(AD29*MAIN!$E$6%,0))</f>
        <v>1187</v>
      </c>
      <c r="AH29" s="292">
        <f>IF(MAIN!AF28="","",VLOOKUP(MAIN!AF28,$C$55:$D$57,2,FALSE))</f>
      </c>
      <c r="AI29" s="287">
        <f t="shared" si="0"/>
        <v>2190</v>
      </c>
      <c r="AJ29" s="287">
        <f t="shared" si="1"/>
        <v>200</v>
      </c>
      <c r="AK29" s="287">
        <f>IF(MAIN!AD28="","",MAIN!AD28)</f>
      </c>
      <c r="AL29" s="287">
        <f>IF(MAIN!AE28="","",MAIN!AE28)</f>
      </c>
      <c r="AM29" s="287">
        <f t="shared" si="3"/>
        <v>10877</v>
      </c>
      <c r="AN29" s="287">
        <f>IF(MAIN!AG28="","",MAIN!AG28)</f>
      </c>
      <c r="AO29" s="287">
        <f>IF(MAIN!AH28="","",MAIN!AH28)</f>
      </c>
      <c r="AP29" s="287">
        <f>IF(MAIN!AI28="","",MAIN!AI28)</f>
      </c>
      <c r="AQ29" s="287">
        <f>IF(MAIN!AJ28="","",MAIN!AJ28)</f>
      </c>
      <c r="AR29" s="287">
        <f t="shared" si="4"/>
        <v>15</v>
      </c>
      <c r="AS29" s="287">
        <f t="shared" si="5"/>
        <v>100</v>
      </c>
      <c r="AT29" s="287">
        <f>IF(MAIN!AK28="","",MAIN!AK28)</f>
      </c>
      <c r="AU29" s="287">
        <f>IF(MAIN!AL28="","",MAIN!AL28)</f>
      </c>
      <c r="AV29" s="287">
        <f>IF(MAIN!AM28="","",MAIN!AM28)</f>
      </c>
      <c r="AW29" s="287">
        <f>IF(MAIN!AN28="","",MAIN!AN28)</f>
      </c>
      <c r="AX29" s="287">
        <f>IF(MAIN!AO28="","",MAIN!AO28)</f>
      </c>
      <c r="AY29" s="287">
        <f>IF(MAIN!AP28="","",MAIN!AP28)</f>
      </c>
      <c r="AZ29" s="287">
        <f>IF(MAIN!AQ28="","",MAIN!AQ28)</f>
      </c>
      <c r="BA29" s="287">
        <f>IF(MAIN!AR28="","",MAIN!AR28)</f>
      </c>
      <c r="BB29" s="287">
        <f>IF(MAIN!AS28="","",MAIN!AS28)</f>
      </c>
      <c r="BC29" s="287">
        <f>IF(MAIN!AT28="","",MAIN!AT28)</f>
      </c>
      <c r="BD29" s="287">
        <f>IF(MAIN!AU28="","",MAIN!AU28)</f>
        <v>2</v>
      </c>
      <c r="BE29" s="287">
        <f>IF(MAIN!AV28="","",MAIN!AV28)</f>
      </c>
      <c r="BF29" s="287">
        <f t="shared" si="6"/>
        <v>117</v>
      </c>
      <c r="BG29" s="287">
        <f t="shared" si="7"/>
        <v>10760</v>
      </c>
      <c r="BJ29" s="282">
        <f t="shared" si="8"/>
        <v>200</v>
      </c>
      <c r="BK29" s="281">
        <f t="shared" si="2"/>
        <v>2190</v>
      </c>
      <c r="BL29" s="282" t="str">
        <f t="shared" si="9"/>
        <v>D</v>
      </c>
      <c r="BM29" s="293">
        <f>IF(MAIN!AW28="","",MAIN!AW28)</f>
      </c>
      <c r="BN29" s="294">
        <f t="shared" si="10"/>
      </c>
      <c r="BO29" s="294">
        <f>IF(MAIN!AX28="","",MAIN!AX28)</f>
      </c>
      <c r="BP29" s="293" t="str">
        <f>IF(MAIN!AU28="","",VLOOKUP(MAIN!AU28,$E$84:$F$85,2,FALSE))</f>
        <v>No</v>
      </c>
      <c r="BQ29" s="264">
        <f t="shared" si="11"/>
        <v>8487</v>
      </c>
      <c r="BR29" s="265">
        <f t="shared" si="12"/>
      </c>
    </row>
    <row r="30" spans="1:70" ht="19.5" customHeight="1">
      <c r="A30" s="263">
        <v>29</v>
      </c>
      <c r="B30" s="2" t="s">
        <v>173</v>
      </c>
      <c r="C30" s="264">
        <v>6</v>
      </c>
      <c r="D30" s="264">
        <v>2015</v>
      </c>
      <c r="E30" s="295">
        <v>14</v>
      </c>
      <c r="F30" s="3" t="s">
        <v>221</v>
      </c>
      <c r="J30" s="287">
        <v>16</v>
      </c>
      <c r="K30" s="319" t="str">
        <f>IF(MAIN!B29="","",MAIN!B29)</f>
        <v>Sixteenth Emp</v>
      </c>
      <c r="L30" s="319"/>
      <c r="M30" s="319"/>
      <c r="N30" s="319"/>
      <c r="O30" s="288" t="str">
        <f>IF(MAIN!F29="","",VLOOKUP(MAIN!F29,$A$2:$B$32,2,FALSE))</f>
        <v>Physical Education Teacher</v>
      </c>
      <c r="P30" s="289">
        <f>IF(MAIN!I29="","",TEXT(MAIN!I29,"DD-MM-YYYY"))</f>
      </c>
      <c r="Q30" s="290">
        <f>IF(MAIN!K29="","",TEXT(MAIN!K29,"DD-MM-YYYY"))</f>
      </c>
      <c r="R30" s="290">
        <f>IF(MAIN!M29="","",TEXT(MAIN!M29,"DD-MM-YYYY"))</f>
      </c>
      <c r="S30" s="290">
        <f>IF(MAIN!O29="","",TEXT(MAIN!O29,"DD-MM-YYYY"))</f>
      </c>
      <c r="T30" s="288">
        <f>IF(MAIN!Q29="","",VLOOKUP(MAIN!Q29,$C$2:$D$9,2,FALSE))</f>
      </c>
      <c r="U30" s="291">
        <f>IF(MAIN!R29="","",VLOOKUP(MAIN!R29,$C$13:$D$22,2,FALSE))</f>
      </c>
      <c r="V30" s="291">
        <f>IF(MAIN!S29="","",VLOOKUP(MAIN!S29,$E$2:$F$13,2,FALSE))</f>
      </c>
      <c r="W30" s="288">
        <f>IF(MAIN!T29="","",MAIN!T29)</f>
      </c>
      <c r="X30" s="288">
        <f>IF(MAIN!U29="","",MAIN!U29)</f>
      </c>
      <c r="Y30" s="288">
        <f>IF(MAIN!V29="","",MAIN!V29)</f>
      </c>
      <c r="Z30" s="288">
        <f>IF(MAIN!W29="","",MAIN!W29)</f>
      </c>
      <c r="AA30" s="288">
        <f>IF(MAIN!X29="","",MAIN!X29)</f>
      </c>
      <c r="AB30" s="288">
        <f>IF(MAIN!Y29="","",MAIN!Y29)</f>
      </c>
      <c r="AC30" s="292" t="str">
        <f>IF(MAIN!Z29="","",VLOOKUP(MAIN!Z29,$C$66:$D$97,2,FALSE))</f>
        <v>7740-23040</v>
      </c>
      <c r="AD30" s="292">
        <f>IF(MAIN!AA29="","",VLOOKUP(MAIN!AA29,$A$66:$B$145,2,FALSE))</f>
        <v>7520</v>
      </c>
      <c r="AE30" s="287">
        <f>IF(MAIN!AB29="","",MAIN!AB29)</f>
      </c>
      <c r="AF30" s="287">
        <f>IF(MAIN!AC29="","",MAIN!AC29)</f>
      </c>
      <c r="AG30" s="287">
        <f>IF(AD30="","",ROUND(AD30*MAIN!$E$6%,0))</f>
        <v>1223</v>
      </c>
      <c r="AH30" s="292">
        <f>IF(MAIN!AF29="","",VLOOKUP(MAIN!AF29,$C$55:$D$57,2,FALSE))</f>
      </c>
      <c r="AI30" s="287">
        <f t="shared" si="0"/>
        <v>2256</v>
      </c>
      <c r="AJ30" s="287">
        <f t="shared" si="1"/>
        <v>200</v>
      </c>
      <c r="AK30" s="287">
        <f>IF(MAIN!AD29="","",MAIN!AD29)</f>
      </c>
      <c r="AL30" s="287">
        <f>IF(MAIN!AE29="","",MAIN!AE29)</f>
      </c>
      <c r="AM30" s="287">
        <f t="shared" si="3"/>
        <v>11199</v>
      </c>
      <c r="AN30" s="287">
        <f>IF(MAIN!AG29="","",MAIN!AG29)</f>
      </c>
      <c r="AO30" s="287">
        <f>IF(MAIN!AH29="","",MAIN!AH29)</f>
      </c>
      <c r="AP30" s="287">
        <f>IF(MAIN!AI29="","",MAIN!AI29)</f>
      </c>
      <c r="AQ30" s="287">
        <f>IF(MAIN!AJ29="","",MAIN!AJ29)</f>
      </c>
      <c r="AR30" s="287">
        <f t="shared" si="4"/>
        <v>15</v>
      </c>
      <c r="AS30" s="287">
        <f t="shared" si="5"/>
        <v>100</v>
      </c>
      <c r="AT30" s="287">
        <f>IF(MAIN!AK29="","",MAIN!AK29)</f>
      </c>
      <c r="AU30" s="287">
        <f>IF(MAIN!AL29="","",MAIN!AL29)</f>
      </c>
      <c r="AV30" s="287">
        <f>IF(MAIN!AM29="","",MAIN!AM29)</f>
      </c>
      <c r="AW30" s="287">
        <f>IF(MAIN!AN29="","",MAIN!AN29)</f>
      </c>
      <c r="AX30" s="287">
        <f>IF(MAIN!AO29="","",MAIN!AO29)</f>
      </c>
      <c r="AY30" s="287">
        <f>IF(MAIN!AP29="","",MAIN!AP29)</f>
      </c>
      <c r="AZ30" s="287">
        <f>IF(MAIN!AQ29="","",MAIN!AQ29)</f>
      </c>
      <c r="BA30" s="287">
        <f>IF(MAIN!AR29="","",MAIN!AR29)</f>
      </c>
      <c r="BB30" s="287">
        <f>IF(MAIN!AS29="","",MAIN!AS29)</f>
      </c>
      <c r="BC30" s="287">
        <f>IF(MAIN!AT29="","",MAIN!AT29)</f>
      </c>
      <c r="BD30" s="287">
        <f>IF(MAIN!AU29="","",MAIN!AU29)</f>
        <v>2</v>
      </c>
      <c r="BE30" s="287">
        <f>IF(MAIN!AV29="","",MAIN!AV29)</f>
      </c>
      <c r="BF30" s="287">
        <f t="shared" si="6"/>
        <v>117</v>
      </c>
      <c r="BG30" s="287">
        <f t="shared" si="7"/>
        <v>11082</v>
      </c>
      <c r="BJ30" s="282">
        <f t="shared" si="8"/>
        <v>200</v>
      </c>
      <c r="BK30" s="281">
        <f t="shared" si="2"/>
        <v>2256</v>
      </c>
      <c r="BL30" s="282" t="str">
        <f t="shared" si="9"/>
        <v>D</v>
      </c>
      <c r="BM30" s="293">
        <f>IF(MAIN!AW29="","",MAIN!AW29)</f>
      </c>
      <c r="BN30" s="294">
        <f t="shared" si="10"/>
      </c>
      <c r="BO30" s="294">
        <f>IF(MAIN!AX29="","",MAIN!AX29)</f>
      </c>
      <c r="BP30" s="293" t="str">
        <f>IF(MAIN!AU29="","",VLOOKUP(MAIN!AU29,$E$84:$F$85,2,FALSE))</f>
        <v>No</v>
      </c>
      <c r="BQ30" s="264">
        <f t="shared" si="11"/>
        <v>8743</v>
      </c>
      <c r="BR30" s="265">
        <f t="shared" si="12"/>
      </c>
    </row>
    <row r="31" spans="1:70" ht="19.5" customHeight="1">
      <c r="A31" s="263">
        <v>30</v>
      </c>
      <c r="B31" s="2" t="s">
        <v>174</v>
      </c>
      <c r="C31" s="264">
        <v>7</v>
      </c>
      <c r="D31" s="264">
        <v>2016</v>
      </c>
      <c r="E31" s="295">
        <v>15</v>
      </c>
      <c r="F31" s="3" t="s">
        <v>222</v>
      </c>
      <c r="J31" s="287">
        <v>17</v>
      </c>
      <c r="K31" s="319" t="str">
        <f>IF(MAIN!B30="","",MAIN!B30)</f>
        <v>Seventeenth Emp</v>
      </c>
      <c r="L31" s="319"/>
      <c r="M31" s="319"/>
      <c r="N31" s="319"/>
      <c r="O31" s="288" t="str">
        <f>IF(MAIN!F30="","",VLOOKUP(MAIN!F30,$A$2:$B$32,2,FALSE))</f>
        <v>Junior Assistant</v>
      </c>
      <c r="P31" s="289">
        <f>IF(MAIN!I30="","",TEXT(MAIN!I30,"DD-MM-YYYY"))</f>
      </c>
      <c r="Q31" s="290">
        <f>IF(MAIN!K30="","",TEXT(MAIN!K30,"DD-MM-YYYY"))</f>
      </c>
      <c r="R31" s="290">
        <f>IF(MAIN!M30="","",TEXT(MAIN!M30,"DD-MM-YYYY"))</f>
      </c>
      <c r="S31" s="290">
        <f>IF(MAIN!O30="","",TEXT(MAIN!O30,"DD-MM-YYYY"))</f>
      </c>
      <c r="T31" s="288">
        <f>IF(MAIN!Q30="","",VLOOKUP(MAIN!Q30,$C$2:$D$9,2,FALSE))</f>
      </c>
      <c r="U31" s="291">
        <f>IF(MAIN!R30="","",VLOOKUP(MAIN!R30,$C$13:$D$22,2,FALSE))</f>
      </c>
      <c r="V31" s="291">
        <f>IF(MAIN!S30="","",VLOOKUP(MAIN!S30,$E$2:$F$13,2,FALSE))</f>
      </c>
      <c r="W31" s="288">
        <f>IF(MAIN!T30="","",MAIN!T30)</f>
      </c>
      <c r="X31" s="288">
        <f>IF(MAIN!U30="","",MAIN!U30)</f>
      </c>
      <c r="Y31" s="288">
        <f>IF(MAIN!V30="","",MAIN!V30)</f>
      </c>
      <c r="Z31" s="288">
        <f>IF(MAIN!W30="","",MAIN!W30)</f>
      </c>
      <c r="AA31" s="288">
        <f>IF(MAIN!X30="","",MAIN!X30)</f>
      </c>
      <c r="AB31" s="288">
        <f>IF(MAIN!Y30="","",MAIN!Y30)</f>
      </c>
      <c r="AC31" s="292" t="str">
        <f>IF(MAIN!Z30="","",VLOOKUP(MAIN!Z30,$C$66:$D$97,2,FALSE))</f>
        <v>7520-22430</v>
      </c>
      <c r="AD31" s="292">
        <f>IF(MAIN!AA30="","",VLOOKUP(MAIN!AA30,$A$66:$B$145,2,FALSE))</f>
        <v>7520</v>
      </c>
      <c r="AE31" s="287">
        <f>IF(MAIN!AB30="","",MAIN!AB30)</f>
      </c>
      <c r="AF31" s="287">
        <f>IF(MAIN!AC30="","",MAIN!AC30)</f>
      </c>
      <c r="AG31" s="287">
        <f>IF(AD31="","",ROUND(AD31*MAIN!$E$6%,0))</f>
        <v>1223</v>
      </c>
      <c r="AH31" s="292">
        <f>IF(MAIN!AF30="","",VLOOKUP(MAIN!AF30,$C$55:$D$57,2,FALSE))</f>
      </c>
      <c r="AI31" s="287">
        <f t="shared" si="0"/>
        <v>2256</v>
      </c>
      <c r="AJ31" s="287">
        <f t="shared" si="1"/>
        <v>200</v>
      </c>
      <c r="AK31" s="287">
        <f>IF(MAIN!AD30="","",MAIN!AD30)</f>
      </c>
      <c r="AL31" s="287">
        <f>IF(MAIN!AE30="","",MAIN!AE30)</f>
      </c>
      <c r="AM31" s="287">
        <f t="shared" si="3"/>
        <v>11199</v>
      </c>
      <c r="AN31" s="287">
        <f>IF(MAIN!AG30="","",MAIN!AG30)</f>
      </c>
      <c r="AO31" s="287">
        <f>IF(MAIN!AH30="","",MAIN!AH30)</f>
      </c>
      <c r="AP31" s="287">
        <f>IF(MAIN!AI30="","",MAIN!AI30)</f>
      </c>
      <c r="AQ31" s="287">
        <f>IF(MAIN!AJ30="","",MAIN!AJ30)</f>
      </c>
      <c r="AR31" s="287">
        <f t="shared" si="4"/>
        <v>15</v>
      </c>
      <c r="AS31" s="287">
        <f t="shared" si="5"/>
        <v>100</v>
      </c>
      <c r="AT31" s="287">
        <f>IF(MAIN!AK30="","",MAIN!AK30)</f>
      </c>
      <c r="AU31" s="287">
        <f>IF(MAIN!AL30="","",MAIN!AL30)</f>
      </c>
      <c r="AV31" s="287">
        <f>IF(MAIN!AM30="","",MAIN!AM30)</f>
      </c>
      <c r="AW31" s="287">
        <f>IF(MAIN!AN30="","",MAIN!AN30)</f>
      </c>
      <c r="AX31" s="287">
        <f>IF(MAIN!AO30="","",MAIN!AO30)</f>
      </c>
      <c r="AY31" s="287">
        <f>IF(MAIN!AP30="","",MAIN!AP30)</f>
      </c>
      <c r="AZ31" s="287">
        <f>IF(MAIN!AQ30="","",MAIN!AQ30)</f>
      </c>
      <c r="BA31" s="287">
        <f>IF(MAIN!AR30="","",MAIN!AR30)</f>
      </c>
      <c r="BB31" s="287">
        <f>IF(MAIN!AS30="","",MAIN!AS30)</f>
      </c>
      <c r="BC31" s="287">
        <f>IF(MAIN!AT30="","",MAIN!AT30)</f>
      </c>
      <c r="BD31" s="287">
        <f>IF(MAIN!AU30="","",MAIN!AU30)</f>
        <v>2</v>
      </c>
      <c r="BE31" s="287">
        <f>IF(MAIN!AV30="","",MAIN!AV30)</f>
      </c>
      <c r="BF31" s="287">
        <f t="shared" si="6"/>
        <v>117</v>
      </c>
      <c r="BG31" s="287">
        <f t="shared" si="7"/>
        <v>11082</v>
      </c>
      <c r="BJ31" s="282">
        <f t="shared" si="8"/>
        <v>200</v>
      </c>
      <c r="BK31" s="281">
        <f t="shared" si="2"/>
        <v>2256</v>
      </c>
      <c r="BL31" s="282" t="str">
        <f t="shared" si="9"/>
        <v>D</v>
      </c>
      <c r="BM31" s="293">
        <f>IF(MAIN!AW30="","",MAIN!AW30)</f>
      </c>
      <c r="BN31" s="294">
        <f t="shared" si="10"/>
      </c>
      <c r="BO31" s="294">
        <f>IF(MAIN!AX30="","",MAIN!AX30)</f>
      </c>
      <c r="BP31" s="293" t="str">
        <f>IF(MAIN!AU30="","",VLOOKUP(MAIN!AU30,$E$84:$F$85,2,FALSE))</f>
        <v>No</v>
      </c>
      <c r="BQ31" s="264">
        <f t="shared" si="11"/>
        <v>8743</v>
      </c>
      <c r="BR31" s="265">
        <f t="shared" si="12"/>
      </c>
    </row>
    <row r="32" spans="1:70" ht="19.5" customHeight="1">
      <c r="A32" s="263">
        <v>31</v>
      </c>
      <c r="B32" s="2" t="s">
        <v>175</v>
      </c>
      <c r="C32" s="264">
        <v>8</v>
      </c>
      <c r="D32" s="264">
        <v>2017</v>
      </c>
      <c r="E32" s="295">
        <v>16</v>
      </c>
      <c r="F32" s="3" t="s">
        <v>223</v>
      </c>
      <c r="J32" s="287">
        <v>18</v>
      </c>
      <c r="K32" s="319" t="str">
        <f>IF(MAIN!B31="","",MAIN!B31)</f>
        <v>Eighteenth Emp</v>
      </c>
      <c r="L32" s="319"/>
      <c r="M32" s="319"/>
      <c r="N32" s="319"/>
      <c r="O32" s="288" t="str">
        <f>IF(MAIN!F31="","",VLOOKUP(MAIN!F31,$A$2:$B$32,2,FALSE))</f>
        <v>Record Assistant</v>
      </c>
      <c r="P32" s="289">
        <f>IF(MAIN!I31="","",TEXT(MAIN!I31,"DD-MM-YYYY"))</f>
      </c>
      <c r="Q32" s="290">
        <f>IF(MAIN!K31="","",TEXT(MAIN!K31,"DD-MM-YYYY"))</f>
      </c>
      <c r="R32" s="290">
        <f>IF(MAIN!M31="","",TEXT(MAIN!M31,"DD-MM-YYYY"))</f>
      </c>
      <c r="S32" s="290">
        <f>IF(MAIN!O31="","",TEXT(MAIN!O31,"DD-MM-YYYY"))</f>
      </c>
      <c r="T32" s="288">
        <f>IF(MAIN!Q31="","",VLOOKUP(MAIN!Q31,$C$2:$D$9,2,FALSE))</f>
      </c>
      <c r="U32" s="291">
        <f>IF(MAIN!R31="","",VLOOKUP(MAIN!R31,$C$13:$D$22,2,FALSE))</f>
      </c>
      <c r="V32" s="291">
        <f>IF(MAIN!S31="","",VLOOKUP(MAIN!S31,$E$2:$F$13,2,FALSE))</f>
      </c>
      <c r="W32" s="288">
        <f>IF(MAIN!T31="","",MAIN!T31)</f>
      </c>
      <c r="X32" s="288">
        <f>IF(MAIN!U31="","",MAIN!U31)</f>
      </c>
      <c r="Y32" s="288">
        <f>IF(MAIN!V31="","",MAIN!V31)</f>
      </c>
      <c r="Z32" s="288">
        <f>IF(MAIN!W31="","",MAIN!W31)</f>
      </c>
      <c r="AA32" s="288">
        <f>IF(MAIN!X31="","",MAIN!X31)</f>
      </c>
      <c r="AB32" s="288">
        <f>IF(MAIN!Y31="","",MAIN!Y31)</f>
      </c>
      <c r="AC32" s="292" t="str">
        <f>IF(MAIN!Z31="","",VLOOKUP(MAIN!Z31,$C$66:$D$97,2,FALSE))</f>
        <v>7740-23040</v>
      </c>
      <c r="AD32" s="292">
        <f>IF(MAIN!AA31="","",VLOOKUP(MAIN!AA31,$A$66:$B$145,2,FALSE))</f>
        <v>7100</v>
      </c>
      <c r="AE32" s="287">
        <f>IF(MAIN!AB31="","",MAIN!AB31)</f>
      </c>
      <c r="AF32" s="287">
        <f>IF(MAIN!AC31="","",MAIN!AC31)</f>
      </c>
      <c r="AG32" s="287">
        <f>IF(AD32="","",ROUND(AD32*MAIN!$E$6%,0))</f>
        <v>1155</v>
      </c>
      <c r="AH32" s="292" t="str">
        <f>IF(MAIN!AF31="","",VLOOKUP(MAIN!AF31,$C$55:$D$57,2,FALSE))</f>
        <v>Govt. Quarters</v>
      </c>
      <c r="AI32" s="287">
        <f t="shared" si="0"/>
        <v>0</v>
      </c>
      <c r="AJ32" s="287">
        <f t="shared" si="1"/>
        <v>200</v>
      </c>
      <c r="AK32" s="287">
        <f>IF(MAIN!AD31="","",MAIN!AD31)</f>
      </c>
      <c r="AL32" s="287">
        <f>IF(MAIN!AE31="","",MAIN!AE31)</f>
      </c>
      <c r="AM32" s="287">
        <f t="shared" si="3"/>
        <v>8455</v>
      </c>
      <c r="AN32" s="287">
        <f>IF(MAIN!AG31="","",MAIN!AG31)</f>
      </c>
      <c r="AO32" s="287">
        <f>IF(MAIN!AH31="","",MAIN!AH31)</f>
      </c>
      <c r="AP32" s="287">
        <f>IF(MAIN!AI31="","",MAIN!AI31)</f>
      </c>
      <c r="AQ32" s="287">
        <f>IF(MAIN!AJ31="","",MAIN!AJ31)</f>
      </c>
      <c r="AR32" s="287">
        <f t="shared" si="4"/>
        <v>15</v>
      </c>
      <c r="AS32" s="287">
        <f t="shared" si="5"/>
        <v>80</v>
      </c>
      <c r="AT32" s="287">
        <f>IF(MAIN!AK31="","",MAIN!AK31)</f>
        <v>57</v>
      </c>
      <c r="AU32" s="287">
        <f>IF(MAIN!AL31="","",MAIN!AL31)</f>
      </c>
      <c r="AV32" s="287">
        <f>IF(MAIN!AM31="","",MAIN!AM31)</f>
      </c>
      <c r="AW32" s="287">
        <f>IF(MAIN!AN31="","",MAIN!AN31)</f>
      </c>
      <c r="AX32" s="287">
        <f>IF(MAIN!AO31="","",MAIN!AO31)</f>
      </c>
      <c r="AY32" s="287">
        <f>IF(MAIN!AP31="","",MAIN!AP31)</f>
      </c>
      <c r="AZ32" s="287">
        <f>IF(MAIN!AQ31="","",MAIN!AQ31)</f>
      </c>
      <c r="BA32" s="287">
        <f>IF(MAIN!AR31="","",MAIN!AR31)</f>
      </c>
      <c r="BB32" s="287">
        <f>IF(MAIN!AS31="","",MAIN!AS31)</f>
      </c>
      <c r="BC32" s="287">
        <f>IF(MAIN!AT31="","",MAIN!AT31)</f>
      </c>
      <c r="BD32" s="287">
        <f>IF(MAIN!AU31="","",MAIN!AU31)</f>
        <v>1</v>
      </c>
      <c r="BE32" s="287">
        <f>IF(MAIN!AV31="","",MAIN!AV31)</f>
      </c>
      <c r="BF32" s="287">
        <f t="shared" si="6"/>
        <v>153</v>
      </c>
      <c r="BG32" s="287">
        <f t="shared" si="7"/>
        <v>8302</v>
      </c>
      <c r="BJ32" s="282">
        <f t="shared" si="8"/>
        <v>200</v>
      </c>
      <c r="BK32" s="281">
        <f t="shared" si="2"/>
        <v>2130</v>
      </c>
      <c r="BL32" s="282" t="str">
        <f t="shared" si="9"/>
        <v>D</v>
      </c>
      <c r="BM32" s="293">
        <f>IF(MAIN!AW31="","",MAIN!AW31)</f>
      </c>
      <c r="BN32" s="294" t="str">
        <f t="shared" si="10"/>
        <v>Enter Govt. Qrts details in AX cell</v>
      </c>
      <c r="BO32" s="294" t="str">
        <f>IF(MAIN!AX31="","",MAIN!AX31)</f>
        <v>C 57, C Blocks, Malakpet</v>
      </c>
      <c r="BP32" s="293" t="str">
        <f>IF(MAIN!AU31="","",VLOOKUP(MAIN!AU31,$E$84:$F$85,2,FALSE))</f>
        <v>Yes</v>
      </c>
      <c r="BQ32" s="264">
        <f t="shared" si="11"/>
        <v>8255</v>
      </c>
      <c r="BR32" s="265">
        <f t="shared" si="12"/>
        <v>826</v>
      </c>
    </row>
    <row r="33" spans="3:70" ht="19.5" customHeight="1">
      <c r="C33" s="264">
        <v>9</v>
      </c>
      <c r="D33" s="264">
        <v>2018</v>
      </c>
      <c r="E33" s="295">
        <v>17</v>
      </c>
      <c r="F33" s="3" t="s">
        <v>224</v>
      </c>
      <c r="J33" s="287">
        <v>19</v>
      </c>
      <c r="K33" s="319" t="str">
        <f>IF(MAIN!B32="","",MAIN!B32)</f>
        <v>Nineteenth Emp</v>
      </c>
      <c r="L33" s="319"/>
      <c r="M33" s="319"/>
      <c r="N33" s="319"/>
      <c r="O33" s="288" t="str">
        <f>IF(MAIN!F32="","",VLOOKUP(MAIN!F32,$A$2:$B$32,2,FALSE))</f>
        <v>Office Subordinate</v>
      </c>
      <c r="P33" s="289">
        <f>IF(MAIN!I32="","",TEXT(MAIN!I32,"DD-MM-YYYY"))</f>
      </c>
      <c r="Q33" s="290">
        <f>IF(MAIN!K32="","",TEXT(MAIN!K32,"DD-MM-YYYY"))</f>
      </c>
      <c r="R33" s="290">
        <f>IF(MAIN!M32="","",TEXT(MAIN!M32,"DD-MM-YYYY"))</f>
      </c>
      <c r="S33" s="290">
        <f>IF(MAIN!O32="","",TEXT(MAIN!O32,"DD-MM-YYYY"))</f>
      </c>
      <c r="T33" s="288">
        <f>IF(MAIN!Q32="","",VLOOKUP(MAIN!Q32,$C$2:$D$9,2,FALSE))</f>
      </c>
      <c r="U33" s="291">
        <f>IF(MAIN!R32="","",VLOOKUP(MAIN!R32,$C$13:$D$22,2,FALSE))</f>
      </c>
      <c r="V33" s="291">
        <f>IF(MAIN!S32="","",VLOOKUP(MAIN!S32,$E$2:$F$13,2,FALSE))</f>
      </c>
      <c r="W33" s="288">
        <f>IF(MAIN!T32="","",MAIN!T32)</f>
      </c>
      <c r="X33" s="288">
        <f>IF(MAIN!U32="","",MAIN!U32)</f>
      </c>
      <c r="Y33" s="288">
        <f>IF(MAIN!V32="","",MAIN!V32)</f>
      </c>
      <c r="Z33" s="288">
        <f>IF(MAIN!W32="","",MAIN!W32)</f>
      </c>
      <c r="AA33" s="288">
        <f>IF(MAIN!X32="","",MAIN!X32)</f>
      </c>
      <c r="AB33" s="288">
        <f>IF(MAIN!Y32="","",MAIN!Y32)</f>
      </c>
      <c r="AC33" s="292" t="str">
        <f>IF(MAIN!Z32="","",VLOOKUP(MAIN!Z32,$C$66:$D$97,2,FALSE))</f>
        <v>7960-23560</v>
      </c>
      <c r="AD33" s="292">
        <f>IF(MAIN!AA32="","",VLOOKUP(MAIN!AA32,$A$66:$B$145,2,FALSE))</f>
        <v>7100</v>
      </c>
      <c r="AE33" s="287">
        <f>IF(MAIN!AB32="","",MAIN!AB32)</f>
      </c>
      <c r="AF33" s="287">
        <f>IF(MAIN!AC32="","",MAIN!AC32)</f>
      </c>
      <c r="AG33" s="287">
        <f>IF(AD33="","",ROUND(AD33*MAIN!$E$6%,0))</f>
        <v>1155</v>
      </c>
      <c r="AH33" s="292">
        <f>IF(MAIN!AF32="","",VLOOKUP(MAIN!AF32,$C$55:$D$57,2,FALSE))</f>
      </c>
      <c r="AI33" s="287">
        <f t="shared" si="0"/>
        <v>2130</v>
      </c>
      <c r="AJ33" s="287">
        <f t="shared" si="1"/>
        <v>200</v>
      </c>
      <c r="AK33" s="287">
        <f>IF(MAIN!AD32="","",MAIN!AD32)</f>
      </c>
      <c r="AL33" s="287">
        <f>IF(MAIN!AE32="","",MAIN!AE32)</f>
      </c>
      <c r="AM33" s="287">
        <f t="shared" si="3"/>
        <v>10585</v>
      </c>
      <c r="AN33" s="287">
        <f>IF(MAIN!AG32="","",MAIN!AG32)</f>
      </c>
      <c r="AO33" s="287">
        <f>IF(MAIN!AH32="","",MAIN!AH32)</f>
      </c>
      <c r="AP33" s="287">
        <f>IF(MAIN!AI32="","",MAIN!AI32)</f>
      </c>
      <c r="AQ33" s="287">
        <f>IF(MAIN!AJ32="","",MAIN!AJ32)</f>
      </c>
      <c r="AR33" s="287">
        <f t="shared" si="4"/>
        <v>15</v>
      </c>
      <c r="AS33" s="287">
        <f t="shared" si="5"/>
        <v>100</v>
      </c>
      <c r="AT33" s="287">
        <f>IF(MAIN!AK32="","",MAIN!AK32)</f>
      </c>
      <c r="AU33" s="287">
        <f>IF(MAIN!AL32="","",MAIN!AL32)</f>
      </c>
      <c r="AV33" s="287">
        <f>IF(MAIN!AM32="","",MAIN!AM32)</f>
      </c>
      <c r="AW33" s="287">
        <f>IF(MAIN!AN32="","",MAIN!AN32)</f>
      </c>
      <c r="AX33" s="287">
        <f>IF(MAIN!AO32="","",MAIN!AO32)</f>
      </c>
      <c r="AY33" s="287">
        <f>IF(MAIN!AP32="","",MAIN!AP32)</f>
      </c>
      <c r="AZ33" s="287">
        <f>IF(MAIN!AQ32="","",MAIN!AQ32)</f>
      </c>
      <c r="BA33" s="287">
        <f>IF(MAIN!AR32="","",MAIN!AR32)</f>
      </c>
      <c r="BB33" s="287">
        <f>IF(MAIN!AS32="","",MAIN!AS32)</f>
      </c>
      <c r="BC33" s="287">
        <f>IF(MAIN!AT32="","",MAIN!AT32)</f>
      </c>
      <c r="BD33" s="287">
        <f>IF(MAIN!AU32="","",MAIN!AU32)</f>
        <v>2</v>
      </c>
      <c r="BE33" s="287">
        <f>IF(MAIN!AV32="","",MAIN!AV32)</f>
      </c>
      <c r="BF33" s="287">
        <f t="shared" si="6"/>
        <v>117</v>
      </c>
      <c r="BG33" s="287">
        <f t="shared" si="7"/>
        <v>10468</v>
      </c>
      <c r="BJ33" s="282">
        <f t="shared" si="8"/>
        <v>200</v>
      </c>
      <c r="BK33" s="281">
        <f t="shared" si="2"/>
        <v>2130</v>
      </c>
      <c r="BL33" s="282" t="str">
        <f t="shared" si="9"/>
        <v>D</v>
      </c>
      <c r="BM33" s="293">
        <f>IF(MAIN!AW32="","",MAIN!AW32)</f>
      </c>
      <c r="BN33" s="294">
        <f t="shared" si="10"/>
      </c>
      <c r="BO33" s="294">
        <f>IF(MAIN!AX32="","",MAIN!AX32)</f>
      </c>
      <c r="BP33" s="293" t="str">
        <f>IF(MAIN!AU32="","",VLOOKUP(MAIN!AU32,$E$84:$F$85,2,FALSE))</f>
        <v>No</v>
      </c>
      <c r="BQ33" s="264">
        <f t="shared" si="11"/>
        <v>8255</v>
      </c>
      <c r="BR33" s="265">
        <f t="shared" si="12"/>
      </c>
    </row>
    <row r="34" spans="3:70" ht="19.5" customHeight="1">
      <c r="C34" s="264">
        <v>10</v>
      </c>
      <c r="D34" s="264">
        <v>2019</v>
      </c>
      <c r="E34" s="295">
        <v>18</v>
      </c>
      <c r="F34" s="3" t="s">
        <v>225</v>
      </c>
      <c r="J34" s="287">
        <v>20</v>
      </c>
      <c r="K34" s="319" t="str">
        <f>IF(MAIN!B33="","",MAIN!B33)</f>
        <v>Twentyeth Emp</v>
      </c>
      <c r="L34" s="319"/>
      <c r="M34" s="319"/>
      <c r="N34" s="319"/>
      <c r="O34" s="288" t="str">
        <f>IF(MAIN!F33="","",VLOOKUP(MAIN!F33,$A$2:$B$32,2,FALSE))</f>
        <v>Office Subordinate</v>
      </c>
      <c r="P34" s="289" t="str">
        <f>IF(MAIN!I33="","",TEXT(MAIN!I33,"DD-MM-YYYY"))</f>
        <v>07-08-1977</v>
      </c>
      <c r="Q34" s="290" t="str">
        <f>IF(MAIN!K33="","",TEXT(MAIN!K33,"DD-MM-YYYY"))</f>
        <v>13-11-2000</v>
      </c>
      <c r="R34" s="290" t="str">
        <f>IF(MAIN!M33="","",TEXT(MAIN!M33,"DD-MM-YYYY"))</f>
        <v>13-11-2000</v>
      </c>
      <c r="S34" s="290" t="str">
        <f>IF(MAIN!O33="","",TEXT(MAIN!O33,"DD-MM-YYYY"))</f>
        <v>09-08-2010</v>
      </c>
      <c r="T34" s="288" t="str">
        <f>IF(MAIN!Q33="","",VLOOKUP(MAIN!Q33,$C$2:$D$9,2,FALSE))</f>
        <v>M.Sc.</v>
      </c>
      <c r="U34" s="291" t="str">
        <f>IF(MAIN!R33="","",VLOOKUP(MAIN!R33,$C$13:$D$22,2,FALSE))</f>
        <v>B.Ed.</v>
      </c>
      <c r="V34" s="291" t="str">
        <f>IF(MAIN!S33="","",VLOOKUP(MAIN!S33,$E$2:$F$13,2,FALSE))</f>
        <v>November</v>
      </c>
      <c r="W34" s="288">
        <f>IF(MAIN!T33="","",MAIN!T33)</f>
        <v>2323571</v>
      </c>
      <c r="X34" s="288" t="str">
        <f>IF(MAIN!U33="","",MAIN!U33)</f>
        <v>45216/Edn</v>
      </c>
      <c r="Y34" s="288">
        <f>IF(MAIN!V33="","",MAIN!V33)</f>
        <v>12345678</v>
      </c>
      <c r="Z34" s="288" t="str">
        <f>IF(MAIN!W33="","",MAIN!W33)</f>
        <v>KSR1101</v>
      </c>
      <c r="AA34" s="288" t="str">
        <f>IF(MAIN!X33="","",MAIN!X33)</f>
        <v>Andhra Bank, Karwan</v>
      </c>
      <c r="AB34" s="288">
        <f>IF(MAIN!Y33="","",MAIN!Y33)</f>
        <v>15678910</v>
      </c>
      <c r="AC34" s="292" t="str">
        <f>IF(MAIN!Z33="","",VLOOKUP(MAIN!Z33,$C$66:$D$97,2,FALSE))</f>
        <v>11530-33200</v>
      </c>
      <c r="AD34" s="292">
        <f>IF(MAIN!AA33="","",VLOOKUP(MAIN!AA33,$A$66:$B$145,2,FALSE))</f>
        <v>13270</v>
      </c>
      <c r="AE34" s="287">
        <f>IF(MAIN!AB33="","",MAIN!AB33)</f>
        <v>100</v>
      </c>
      <c r="AF34" s="287">
        <f>IF(MAIN!AC33="","",MAIN!AC33)</f>
        <v>150</v>
      </c>
      <c r="AG34" s="287">
        <f>IF(AD34="","",ROUND(AD34*MAIN!$E$6%,0))</f>
        <v>2158</v>
      </c>
      <c r="AH34" s="292" t="str">
        <f>IF(MAIN!AF33="","",VLOOKUP(MAIN!AF33,$C$55:$D$57,2,FALSE))</f>
        <v>Own House</v>
      </c>
      <c r="AI34" s="287">
        <f t="shared" si="0"/>
        <v>3981</v>
      </c>
      <c r="AJ34" s="287">
        <f t="shared" si="1"/>
        <v>300</v>
      </c>
      <c r="AK34" s="287">
        <f>IF(MAIN!AD33="","",MAIN!AD33)</f>
        <v>200</v>
      </c>
      <c r="AL34" s="287">
        <f>IF(MAIN!AE33="","",MAIN!AE33)</f>
        <v>250</v>
      </c>
      <c r="AM34" s="287">
        <f t="shared" si="3"/>
        <v>20409</v>
      </c>
      <c r="AN34" s="287">
        <f>IF(MAIN!AG33="","",MAIN!AG33)</f>
        <v>1000</v>
      </c>
      <c r="AO34" s="287">
        <f>IF(MAIN!AH33="","",MAIN!AH33)</f>
      </c>
      <c r="AP34" s="287">
        <f>IF(MAIN!AI33="","",MAIN!AI33)</f>
        <v>200</v>
      </c>
      <c r="AQ34" s="287">
        <f>IF(MAIN!AJ33="","",MAIN!AJ33)</f>
      </c>
      <c r="AR34" s="287">
        <f t="shared" si="4"/>
        <v>30</v>
      </c>
      <c r="AS34" s="287">
        <f t="shared" si="5"/>
        <v>200</v>
      </c>
      <c r="AT34" s="287">
        <f>IF(MAIN!AK33="","",MAIN!AK33)</f>
      </c>
      <c r="AU34" s="287">
        <f>IF(MAIN!AL33="","",MAIN!AL33)</f>
      </c>
      <c r="AV34" s="287">
        <f>IF(MAIN!AM33="","",MAIN!AM33)</f>
      </c>
      <c r="AW34" s="287">
        <f>IF(MAIN!AN33="","",MAIN!AN33)</f>
      </c>
      <c r="AX34" s="287">
        <f>IF(MAIN!AO33="","",MAIN!AO33)</f>
      </c>
      <c r="AY34" s="287">
        <f>IF(MAIN!AP33="","",MAIN!AP33)</f>
      </c>
      <c r="AZ34" s="287">
        <f>IF(MAIN!AQ33="","",MAIN!AQ33)</f>
      </c>
      <c r="BA34" s="287">
        <f>IF(MAIN!AR33="","",MAIN!AR33)</f>
      </c>
      <c r="BB34" s="287">
        <f>IF(MAIN!AS33="","",MAIN!AS33)</f>
      </c>
      <c r="BC34" s="287">
        <f>IF(MAIN!AT33="","",MAIN!AT33)</f>
      </c>
      <c r="BD34" s="287">
        <f>IF(MAIN!AU33="","",MAIN!AU33)</f>
        <v>2</v>
      </c>
      <c r="BE34" s="287">
        <f>IF(MAIN!AV33="","",MAIN!AV33)</f>
      </c>
      <c r="BF34" s="287">
        <f t="shared" si="6"/>
        <v>1432</v>
      </c>
      <c r="BG34" s="287">
        <f t="shared" si="7"/>
        <v>18977</v>
      </c>
      <c r="BJ34" s="282">
        <f t="shared" si="8"/>
        <v>300</v>
      </c>
      <c r="BK34" s="281">
        <f t="shared" si="2"/>
        <v>3981</v>
      </c>
      <c r="BL34" s="282" t="str">
        <f t="shared" si="9"/>
        <v>C</v>
      </c>
      <c r="BM34" s="293">
        <f>IF(MAIN!AW33="","",MAIN!AW33)</f>
        <v>9849653515</v>
      </c>
      <c r="BN34" s="294">
        <f t="shared" si="10"/>
      </c>
      <c r="BO34" s="294">
        <f>IF(MAIN!AX33="","",MAIN!AX33)</f>
      </c>
      <c r="BP34" s="293" t="str">
        <f>IF(MAIN!AU33="","",VLOOKUP(MAIN!AU33,$E$84:$F$85,2,FALSE))</f>
        <v>No</v>
      </c>
      <c r="BQ34" s="264">
        <f t="shared" si="11"/>
        <v>15428</v>
      </c>
      <c r="BR34" s="265">
        <f t="shared" si="12"/>
      </c>
    </row>
    <row r="35" spans="5:14" ht="19.5" customHeight="1">
      <c r="E35" s="295">
        <v>19</v>
      </c>
      <c r="F35" s="3" t="s">
        <v>226</v>
      </c>
      <c r="K35" s="296"/>
      <c r="L35" s="296"/>
      <c r="M35" s="296"/>
      <c r="N35" s="296"/>
    </row>
    <row r="36" spans="5:6" ht="19.5" customHeight="1">
      <c r="E36" s="295">
        <v>20</v>
      </c>
      <c r="F36" s="3" t="s">
        <v>227</v>
      </c>
    </row>
    <row r="37" spans="5:6" ht="19.5" customHeight="1">
      <c r="E37" s="295">
        <v>21</v>
      </c>
      <c r="F37" s="3" t="s">
        <v>228</v>
      </c>
    </row>
    <row r="38" spans="3:6" ht="19.5" customHeight="1">
      <c r="C38" s="308" t="s">
        <v>232</v>
      </c>
      <c r="D38" s="308"/>
      <c r="E38" s="295">
        <v>22</v>
      </c>
      <c r="F38" s="3" t="s">
        <v>229</v>
      </c>
    </row>
    <row r="39" spans="3:6" ht="19.5" customHeight="1">
      <c r="C39" s="264">
        <v>1</v>
      </c>
      <c r="D39" s="265">
        <v>10</v>
      </c>
      <c r="E39" s="295">
        <v>23</v>
      </c>
      <c r="F39" s="3" t="s">
        <v>230</v>
      </c>
    </row>
    <row r="40" spans="3:4" ht="19.5" customHeight="1">
      <c r="C40" s="264">
        <v>2</v>
      </c>
      <c r="D40" s="265">
        <v>12.5</v>
      </c>
    </row>
    <row r="41" spans="3:6" ht="19.5" customHeight="1">
      <c r="C41" s="264">
        <v>3</v>
      </c>
      <c r="D41" s="265">
        <v>20</v>
      </c>
      <c r="E41" s="297">
        <v>1</v>
      </c>
      <c r="F41" s="156" t="s">
        <v>563</v>
      </c>
    </row>
    <row r="42" spans="3:6" ht="19.5" customHeight="1">
      <c r="C42" s="264">
        <v>4</v>
      </c>
      <c r="D42" s="265">
        <v>30</v>
      </c>
      <c r="E42" s="297">
        <v>2</v>
      </c>
      <c r="F42" s="156" t="s">
        <v>564</v>
      </c>
    </row>
    <row r="43" spans="1:2" ht="19.5" customHeight="1">
      <c r="A43" s="298"/>
      <c r="B43" s="5"/>
    </row>
    <row r="44" spans="1:2" ht="19.5" customHeight="1">
      <c r="A44" s="298"/>
      <c r="B44" s="5"/>
    </row>
    <row r="45" spans="1:6" ht="19.5" customHeight="1">
      <c r="A45" s="298"/>
      <c r="B45" s="5"/>
      <c r="C45" s="306" t="s">
        <v>237</v>
      </c>
      <c r="D45" s="306"/>
      <c r="E45" s="308" t="s">
        <v>284</v>
      </c>
      <c r="F45" s="308"/>
    </row>
    <row r="46" spans="1:6" ht="19.5" customHeight="1">
      <c r="A46" s="298"/>
      <c r="B46" s="5"/>
      <c r="C46" s="299">
        <v>1</v>
      </c>
      <c r="D46" s="299" t="s">
        <v>234</v>
      </c>
      <c r="E46" s="265">
        <v>1</v>
      </c>
      <c r="F46" s="265" t="s">
        <v>286</v>
      </c>
    </row>
    <row r="47" spans="1:6" ht="19.5" customHeight="1">
      <c r="A47" s="298"/>
      <c r="B47" s="5"/>
      <c r="C47" s="299">
        <v>2</v>
      </c>
      <c r="D47" s="4" t="s">
        <v>235</v>
      </c>
      <c r="E47" s="265">
        <v>2</v>
      </c>
      <c r="F47" s="265" t="s">
        <v>285</v>
      </c>
    </row>
    <row r="48" spans="1:6" ht="19.5" customHeight="1">
      <c r="A48" s="298"/>
      <c r="B48" s="5"/>
      <c r="C48" s="299">
        <v>3</v>
      </c>
      <c r="D48" s="4" t="s">
        <v>320</v>
      </c>
      <c r="E48" s="265">
        <v>3</v>
      </c>
      <c r="F48" s="265" t="s">
        <v>287</v>
      </c>
    </row>
    <row r="49" spans="1:6" ht="19.5" customHeight="1">
      <c r="A49" s="298"/>
      <c r="B49" s="5"/>
      <c r="C49" s="299">
        <v>4</v>
      </c>
      <c r="D49" s="4" t="s">
        <v>236</v>
      </c>
      <c r="E49" s="265">
        <v>4</v>
      </c>
      <c r="F49" s="286" t="s">
        <v>494</v>
      </c>
    </row>
    <row r="50" spans="1:6" ht="19.5" customHeight="1">
      <c r="A50" s="323" t="s">
        <v>238</v>
      </c>
      <c r="B50" s="323"/>
      <c r="C50" s="299"/>
      <c r="E50" s="265">
        <v>5</v>
      </c>
      <c r="F50" s="286" t="s">
        <v>495</v>
      </c>
    </row>
    <row r="51" spans="1:6" ht="19.5" customHeight="1">
      <c r="A51" s="300">
        <v>1</v>
      </c>
      <c r="B51" s="6" t="s">
        <v>233</v>
      </c>
      <c r="E51" s="265">
        <v>6</v>
      </c>
      <c r="F51" s="265" t="s">
        <v>288</v>
      </c>
    </row>
    <row r="52" spans="1:6" ht="19.5" customHeight="1">
      <c r="A52" s="300">
        <v>2</v>
      </c>
      <c r="B52" s="6" t="s">
        <v>149</v>
      </c>
      <c r="E52" s="265">
        <v>7</v>
      </c>
      <c r="F52" s="286" t="s">
        <v>496</v>
      </c>
    </row>
    <row r="53" spans="1:6" ht="19.5" customHeight="1">
      <c r="A53" s="300">
        <v>3</v>
      </c>
      <c r="B53" s="6" t="s">
        <v>150</v>
      </c>
      <c r="E53" s="265">
        <v>8</v>
      </c>
      <c r="F53" s="286" t="s">
        <v>497</v>
      </c>
    </row>
    <row r="54" spans="1:6" ht="19.5" customHeight="1">
      <c r="A54" s="300">
        <v>4</v>
      </c>
      <c r="B54" s="6" t="s">
        <v>152</v>
      </c>
      <c r="C54" s="307" t="s">
        <v>311</v>
      </c>
      <c r="D54" s="307"/>
      <c r="E54" s="265">
        <v>9</v>
      </c>
      <c r="F54" s="265" t="s">
        <v>289</v>
      </c>
    </row>
    <row r="55" spans="1:6" ht="19.5" customHeight="1">
      <c r="A55" s="300">
        <v>5</v>
      </c>
      <c r="B55" s="6" t="s">
        <v>153</v>
      </c>
      <c r="C55" s="301">
        <v>1</v>
      </c>
      <c r="D55" s="7" t="s">
        <v>308</v>
      </c>
      <c r="E55" s="265">
        <v>10</v>
      </c>
      <c r="F55" s="286" t="s">
        <v>498</v>
      </c>
    </row>
    <row r="56" spans="1:6" ht="19.5" customHeight="1">
      <c r="A56" s="300">
        <v>6</v>
      </c>
      <c r="B56" s="6" t="s">
        <v>239</v>
      </c>
      <c r="C56" s="301">
        <v>2</v>
      </c>
      <c r="D56" s="7" t="s">
        <v>309</v>
      </c>
      <c r="E56" s="265">
        <v>11</v>
      </c>
      <c r="F56" s="265" t="s">
        <v>290</v>
      </c>
    </row>
    <row r="57" spans="1:6" ht="19.5" customHeight="1">
      <c r="A57" s="300">
        <v>7</v>
      </c>
      <c r="B57" s="6" t="s">
        <v>240</v>
      </c>
      <c r="C57" s="301">
        <v>3</v>
      </c>
      <c r="D57" s="7" t="s">
        <v>310</v>
      </c>
      <c r="E57" s="265">
        <v>12</v>
      </c>
      <c r="F57" s="265" t="s">
        <v>291</v>
      </c>
    </row>
    <row r="58" spans="1:6" ht="19.5" customHeight="1">
      <c r="A58" s="300">
        <v>8</v>
      </c>
      <c r="B58" s="6" t="s">
        <v>162</v>
      </c>
      <c r="E58" s="265">
        <v>13</v>
      </c>
      <c r="F58" s="265" t="s">
        <v>292</v>
      </c>
    </row>
    <row r="59" spans="1:6" ht="19.5" customHeight="1">
      <c r="A59" s="298"/>
      <c r="B59" s="5"/>
      <c r="E59" s="265">
        <v>14</v>
      </c>
      <c r="F59" s="265" t="s">
        <v>293</v>
      </c>
    </row>
    <row r="60" spans="1:6" ht="19.5" customHeight="1">
      <c r="A60" s="298"/>
      <c r="B60" s="5"/>
      <c r="E60" s="265">
        <v>15</v>
      </c>
      <c r="F60" s="265" t="s">
        <v>294</v>
      </c>
    </row>
    <row r="61" spans="1:6" ht="19.5" customHeight="1">
      <c r="A61" s="298"/>
      <c r="B61" s="5"/>
      <c r="E61" s="265">
        <v>16</v>
      </c>
      <c r="F61" s="265" t="s">
        <v>295</v>
      </c>
    </row>
    <row r="62" spans="1:6" ht="19.5" customHeight="1">
      <c r="A62" s="298"/>
      <c r="B62" s="5"/>
      <c r="E62" s="265">
        <v>17</v>
      </c>
      <c r="F62" s="265" t="s">
        <v>296</v>
      </c>
    </row>
    <row r="63" spans="5:6" ht="19.5" customHeight="1">
      <c r="E63" s="265">
        <v>18</v>
      </c>
      <c r="F63" s="286" t="s">
        <v>499</v>
      </c>
    </row>
    <row r="64" spans="5:6" ht="19.5" customHeight="1">
      <c r="E64" s="265">
        <v>19</v>
      </c>
      <c r="F64" s="286" t="s">
        <v>500</v>
      </c>
    </row>
    <row r="65" spans="1:6" ht="19.5" customHeight="1">
      <c r="A65" s="323" t="s">
        <v>241</v>
      </c>
      <c r="B65" s="323"/>
      <c r="C65" s="305" t="s">
        <v>242</v>
      </c>
      <c r="D65" s="305"/>
      <c r="E65" s="265">
        <v>20</v>
      </c>
      <c r="F65" s="265" t="s">
        <v>297</v>
      </c>
    </row>
    <row r="66" spans="1:6" ht="19.5" customHeight="1">
      <c r="A66" s="300">
        <v>1</v>
      </c>
      <c r="B66" s="300">
        <v>6700</v>
      </c>
      <c r="C66" s="302">
        <v>1</v>
      </c>
      <c r="D66" s="303" t="s">
        <v>243</v>
      </c>
      <c r="E66" s="265">
        <v>21</v>
      </c>
      <c r="F66" s="265" t="s">
        <v>298</v>
      </c>
    </row>
    <row r="67" spans="1:6" ht="19.5" customHeight="1">
      <c r="A67" s="300">
        <v>2</v>
      </c>
      <c r="B67" s="300">
        <v>6900</v>
      </c>
      <c r="C67" s="302">
        <v>2</v>
      </c>
      <c r="D67" s="303" t="s">
        <v>244</v>
      </c>
      <c r="E67" s="265">
        <v>22</v>
      </c>
      <c r="F67" s="286" t="s">
        <v>501</v>
      </c>
    </row>
    <row r="68" spans="1:6" ht="19.5" customHeight="1">
      <c r="A68" s="300">
        <v>3</v>
      </c>
      <c r="B68" s="300">
        <v>7100</v>
      </c>
      <c r="C68" s="302">
        <v>3</v>
      </c>
      <c r="D68" s="303" t="s">
        <v>245</v>
      </c>
      <c r="E68" s="265">
        <v>23</v>
      </c>
      <c r="F68" s="286" t="s">
        <v>502</v>
      </c>
    </row>
    <row r="69" spans="1:6" ht="19.5" customHeight="1">
      <c r="A69" s="300">
        <v>4</v>
      </c>
      <c r="B69" s="300">
        <v>7300</v>
      </c>
      <c r="C69" s="302">
        <v>4</v>
      </c>
      <c r="D69" s="303" t="s">
        <v>246</v>
      </c>
      <c r="E69" s="265">
        <v>24</v>
      </c>
      <c r="F69" s="265" t="s">
        <v>299</v>
      </c>
    </row>
    <row r="70" spans="1:6" ht="19.5" customHeight="1">
      <c r="A70" s="300">
        <v>5</v>
      </c>
      <c r="B70" s="300">
        <v>7520</v>
      </c>
      <c r="C70" s="302">
        <v>5</v>
      </c>
      <c r="D70" s="303" t="s">
        <v>247</v>
      </c>
      <c r="E70" s="265">
        <v>25</v>
      </c>
      <c r="F70" s="265" t="s">
        <v>300</v>
      </c>
    </row>
    <row r="71" spans="1:6" ht="19.5" customHeight="1">
      <c r="A71" s="300">
        <v>6</v>
      </c>
      <c r="B71" s="300">
        <v>7740</v>
      </c>
      <c r="C71" s="302">
        <v>6</v>
      </c>
      <c r="D71" s="303" t="s">
        <v>248</v>
      </c>
      <c r="E71" s="265">
        <v>26</v>
      </c>
      <c r="F71" s="286" t="s">
        <v>503</v>
      </c>
    </row>
    <row r="72" spans="1:6" ht="19.5" customHeight="1">
      <c r="A72" s="300">
        <v>7</v>
      </c>
      <c r="B72" s="300">
        <v>7960</v>
      </c>
      <c r="C72" s="302">
        <v>7</v>
      </c>
      <c r="D72" s="303" t="s">
        <v>249</v>
      </c>
      <c r="E72" s="265">
        <v>27</v>
      </c>
      <c r="F72" s="286" t="s">
        <v>504</v>
      </c>
    </row>
    <row r="73" spans="1:6" ht="19.5" customHeight="1">
      <c r="A73" s="300">
        <v>8</v>
      </c>
      <c r="B73" s="300">
        <v>8200</v>
      </c>
      <c r="C73" s="302">
        <v>8</v>
      </c>
      <c r="D73" s="303" t="s">
        <v>250</v>
      </c>
      <c r="E73" s="265">
        <v>28</v>
      </c>
      <c r="F73" s="265" t="s">
        <v>301</v>
      </c>
    </row>
    <row r="74" spans="1:6" ht="19.5" customHeight="1">
      <c r="A74" s="300">
        <v>9</v>
      </c>
      <c r="B74" s="300">
        <v>8440</v>
      </c>
      <c r="C74" s="302">
        <v>9</v>
      </c>
      <c r="D74" s="303" t="s">
        <v>251</v>
      </c>
      <c r="E74" s="265">
        <v>29</v>
      </c>
      <c r="F74" s="286" t="s">
        <v>505</v>
      </c>
    </row>
    <row r="75" spans="1:6" ht="19.5" customHeight="1">
      <c r="A75" s="300">
        <v>10</v>
      </c>
      <c r="B75" s="300">
        <v>8680</v>
      </c>
      <c r="C75" s="302">
        <v>10</v>
      </c>
      <c r="D75" s="303" t="s">
        <v>252</v>
      </c>
      <c r="E75" s="265">
        <v>30</v>
      </c>
      <c r="F75" s="286" t="s">
        <v>506</v>
      </c>
    </row>
    <row r="76" spans="1:6" ht="19.5" customHeight="1">
      <c r="A76" s="300">
        <v>11</v>
      </c>
      <c r="B76" s="300">
        <v>8940</v>
      </c>
      <c r="C76" s="302">
        <v>11</v>
      </c>
      <c r="D76" s="303" t="s">
        <v>253</v>
      </c>
      <c r="E76" s="265">
        <v>31</v>
      </c>
      <c r="F76" s="265" t="s">
        <v>302</v>
      </c>
    </row>
    <row r="77" spans="1:6" ht="19.5" customHeight="1">
      <c r="A77" s="300">
        <v>12</v>
      </c>
      <c r="B77" s="300">
        <v>9200</v>
      </c>
      <c r="C77" s="302">
        <v>12</v>
      </c>
      <c r="D77" s="303" t="s">
        <v>254</v>
      </c>
      <c r="E77" s="265">
        <v>32</v>
      </c>
      <c r="F77" s="265" t="s">
        <v>303</v>
      </c>
    </row>
    <row r="78" spans="1:4" ht="19.5" customHeight="1">
      <c r="A78" s="300">
        <v>13</v>
      </c>
      <c r="B78" s="300">
        <v>9460</v>
      </c>
      <c r="C78" s="302">
        <v>13</v>
      </c>
      <c r="D78" s="303" t="s">
        <v>255</v>
      </c>
    </row>
    <row r="79" spans="1:4" ht="19.5" customHeight="1">
      <c r="A79" s="300">
        <v>14</v>
      </c>
      <c r="B79" s="300">
        <v>9740</v>
      </c>
      <c r="C79" s="302">
        <v>14</v>
      </c>
      <c r="D79" s="303" t="s">
        <v>256</v>
      </c>
    </row>
    <row r="80" spans="1:4" ht="19.5" customHeight="1">
      <c r="A80" s="300">
        <v>15</v>
      </c>
      <c r="B80" s="300">
        <v>10020</v>
      </c>
      <c r="C80" s="302">
        <v>15</v>
      </c>
      <c r="D80" s="303" t="s">
        <v>257</v>
      </c>
    </row>
    <row r="81" spans="1:4" ht="19.5" customHeight="1">
      <c r="A81" s="300">
        <v>16</v>
      </c>
      <c r="B81" s="300">
        <v>10300</v>
      </c>
      <c r="C81" s="302">
        <v>16</v>
      </c>
      <c r="D81" s="303" t="s">
        <v>258</v>
      </c>
    </row>
    <row r="82" spans="1:4" ht="19.5" customHeight="1">
      <c r="A82" s="300">
        <v>17</v>
      </c>
      <c r="B82" s="300">
        <v>10600</v>
      </c>
      <c r="C82" s="302">
        <v>17</v>
      </c>
      <c r="D82" s="303" t="s">
        <v>259</v>
      </c>
    </row>
    <row r="83" spans="1:4" ht="19.5" customHeight="1">
      <c r="A83" s="300">
        <v>18</v>
      </c>
      <c r="B83" s="300">
        <v>10900</v>
      </c>
      <c r="C83" s="302">
        <v>18</v>
      </c>
      <c r="D83" s="303" t="s">
        <v>260</v>
      </c>
    </row>
    <row r="84" spans="1:6" ht="19.5" customHeight="1">
      <c r="A84" s="300">
        <v>19</v>
      </c>
      <c r="B84" s="300">
        <v>11200</v>
      </c>
      <c r="C84" s="302">
        <v>19</v>
      </c>
      <c r="D84" s="303" t="s">
        <v>261</v>
      </c>
      <c r="E84" s="265">
        <v>1</v>
      </c>
      <c r="F84" s="286" t="s">
        <v>614</v>
      </c>
    </row>
    <row r="85" spans="1:6" ht="19.5" customHeight="1">
      <c r="A85" s="300">
        <v>20</v>
      </c>
      <c r="B85" s="300">
        <v>11530</v>
      </c>
      <c r="C85" s="302">
        <v>20</v>
      </c>
      <c r="D85" s="303" t="s">
        <v>262</v>
      </c>
      <c r="E85" s="265">
        <v>2</v>
      </c>
      <c r="F85" s="286" t="s">
        <v>615</v>
      </c>
    </row>
    <row r="86" spans="1:4" ht="19.5" customHeight="1">
      <c r="A86" s="300">
        <v>21</v>
      </c>
      <c r="B86" s="300">
        <v>11860</v>
      </c>
      <c r="C86" s="302">
        <v>21</v>
      </c>
      <c r="D86" s="303" t="s">
        <v>263</v>
      </c>
    </row>
    <row r="87" spans="1:4" ht="19.5" customHeight="1">
      <c r="A87" s="300">
        <v>22</v>
      </c>
      <c r="B87" s="300">
        <v>12190</v>
      </c>
      <c r="C87" s="302">
        <v>22</v>
      </c>
      <c r="D87" s="303" t="s">
        <v>264</v>
      </c>
    </row>
    <row r="88" spans="1:4" ht="19.5" customHeight="1">
      <c r="A88" s="300">
        <v>23</v>
      </c>
      <c r="B88" s="300">
        <v>12550</v>
      </c>
      <c r="C88" s="302">
        <v>23</v>
      </c>
      <c r="D88" s="303" t="s">
        <v>265</v>
      </c>
    </row>
    <row r="89" spans="1:4" ht="19.5" customHeight="1">
      <c r="A89" s="300">
        <v>24</v>
      </c>
      <c r="B89" s="300">
        <v>12910</v>
      </c>
      <c r="C89" s="302">
        <v>24</v>
      </c>
      <c r="D89" s="303" t="s">
        <v>266</v>
      </c>
    </row>
    <row r="90" spans="1:4" ht="19.5" customHeight="1">
      <c r="A90" s="300">
        <v>25</v>
      </c>
      <c r="B90" s="300">
        <v>13270</v>
      </c>
      <c r="C90" s="302">
        <v>25</v>
      </c>
      <c r="D90" s="303" t="s">
        <v>267</v>
      </c>
    </row>
    <row r="91" spans="1:4" ht="19.5" customHeight="1">
      <c r="A91" s="300">
        <v>26</v>
      </c>
      <c r="B91" s="300">
        <v>13660</v>
      </c>
      <c r="C91" s="302">
        <v>26</v>
      </c>
      <c r="D91" s="303" t="s">
        <v>268</v>
      </c>
    </row>
    <row r="92" spans="1:4" ht="19.5" customHeight="1">
      <c r="A92" s="300">
        <v>27</v>
      </c>
      <c r="B92" s="300">
        <v>14050</v>
      </c>
      <c r="C92" s="302">
        <v>27</v>
      </c>
      <c r="D92" s="303" t="s">
        <v>269</v>
      </c>
    </row>
    <row r="93" spans="1:4" ht="19.5" customHeight="1">
      <c r="A93" s="300">
        <v>28</v>
      </c>
      <c r="B93" s="300">
        <v>14440</v>
      </c>
      <c r="C93" s="302">
        <v>28</v>
      </c>
      <c r="D93" s="303" t="s">
        <v>270</v>
      </c>
    </row>
    <row r="94" spans="1:4" ht="19.5" customHeight="1">
      <c r="A94" s="300">
        <v>29</v>
      </c>
      <c r="B94" s="300">
        <v>14860</v>
      </c>
      <c r="C94" s="302">
        <v>29</v>
      </c>
      <c r="D94" s="303" t="s">
        <v>271</v>
      </c>
    </row>
    <row r="95" spans="1:4" ht="19.5" customHeight="1">
      <c r="A95" s="300">
        <v>30</v>
      </c>
      <c r="B95" s="300">
        <v>15280</v>
      </c>
      <c r="C95" s="302">
        <v>30</v>
      </c>
      <c r="D95" s="303" t="s">
        <v>272</v>
      </c>
    </row>
    <row r="96" spans="1:4" ht="19.5" customHeight="1">
      <c r="A96" s="300">
        <v>31</v>
      </c>
      <c r="B96" s="300">
        <v>15700</v>
      </c>
      <c r="C96" s="302">
        <v>31</v>
      </c>
      <c r="D96" s="303" t="s">
        <v>273</v>
      </c>
    </row>
    <row r="97" spans="1:4" ht="19.5" customHeight="1">
      <c r="A97" s="300">
        <v>32</v>
      </c>
      <c r="B97" s="300">
        <v>16150</v>
      </c>
      <c r="C97" s="302">
        <v>32</v>
      </c>
      <c r="D97" s="303" t="s">
        <v>274</v>
      </c>
    </row>
    <row r="98" spans="1:2" ht="19.5" customHeight="1">
      <c r="A98" s="300">
        <v>33</v>
      </c>
      <c r="B98" s="300">
        <v>16600</v>
      </c>
    </row>
    <row r="99" spans="1:2" ht="19.5" customHeight="1">
      <c r="A99" s="300">
        <v>34</v>
      </c>
      <c r="B99" s="300">
        <v>17050</v>
      </c>
    </row>
    <row r="100" spans="1:2" ht="19.5" customHeight="1">
      <c r="A100" s="300">
        <v>35</v>
      </c>
      <c r="B100" s="300">
        <v>17540</v>
      </c>
    </row>
    <row r="101" spans="1:2" ht="19.5" customHeight="1">
      <c r="A101" s="300">
        <v>36</v>
      </c>
      <c r="B101" s="300">
        <v>18030</v>
      </c>
    </row>
    <row r="102" spans="1:2" ht="19.5" customHeight="1">
      <c r="A102" s="300">
        <v>37</v>
      </c>
      <c r="B102" s="300">
        <v>18520</v>
      </c>
    </row>
    <row r="103" spans="1:2" ht="19.5" customHeight="1">
      <c r="A103" s="300">
        <v>38</v>
      </c>
      <c r="B103" s="300">
        <v>19050</v>
      </c>
    </row>
    <row r="104" spans="1:2" ht="19.5" customHeight="1">
      <c r="A104" s="300">
        <v>39</v>
      </c>
      <c r="B104" s="300">
        <v>19580</v>
      </c>
    </row>
    <row r="105" spans="1:5" ht="19.5" customHeight="1">
      <c r="A105" s="300">
        <v>40</v>
      </c>
      <c r="B105" s="300">
        <v>20110</v>
      </c>
      <c r="D105" s="303" t="s">
        <v>243</v>
      </c>
      <c r="E105" s="285" t="s">
        <v>465</v>
      </c>
    </row>
    <row r="106" spans="1:5" ht="19.5" customHeight="1">
      <c r="A106" s="300">
        <v>41</v>
      </c>
      <c r="B106" s="300">
        <v>20680</v>
      </c>
      <c r="D106" s="303" t="s">
        <v>244</v>
      </c>
      <c r="E106" s="285" t="s">
        <v>465</v>
      </c>
    </row>
    <row r="107" spans="1:5" ht="19.5" customHeight="1">
      <c r="A107" s="300">
        <v>42</v>
      </c>
      <c r="B107" s="300">
        <v>21250</v>
      </c>
      <c r="D107" s="303" t="s">
        <v>245</v>
      </c>
      <c r="E107" s="285" t="s">
        <v>465</v>
      </c>
    </row>
    <row r="108" spans="1:5" ht="19.5" customHeight="1">
      <c r="A108" s="300">
        <v>43</v>
      </c>
      <c r="B108" s="300">
        <v>21820</v>
      </c>
      <c r="D108" s="303" t="s">
        <v>246</v>
      </c>
      <c r="E108" s="285" t="s">
        <v>465</v>
      </c>
    </row>
    <row r="109" spans="1:5" ht="19.5" customHeight="1">
      <c r="A109" s="300">
        <v>44</v>
      </c>
      <c r="B109" s="300">
        <v>22430</v>
      </c>
      <c r="D109" s="303" t="s">
        <v>247</v>
      </c>
      <c r="E109" s="285" t="s">
        <v>465</v>
      </c>
    </row>
    <row r="110" spans="1:5" ht="19.5" customHeight="1">
      <c r="A110" s="300">
        <v>45</v>
      </c>
      <c r="B110" s="300">
        <v>23040</v>
      </c>
      <c r="D110" s="303" t="s">
        <v>248</v>
      </c>
      <c r="E110" s="285" t="s">
        <v>465</v>
      </c>
    </row>
    <row r="111" spans="1:5" ht="19.5" customHeight="1">
      <c r="A111" s="300">
        <v>46</v>
      </c>
      <c r="B111" s="300">
        <v>23650</v>
      </c>
      <c r="D111" s="303" t="s">
        <v>249</v>
      </c>
      <c r="E111" s="285" t="s">
        <v>466</v>
      </c>
    </row>
    <row r="112" spans="1:5" ht="19.5" customHeight="1">
      <c r="A112" s="300">
        <v>47</v>
      </c>
      <c r="B112" s="300">
        <v>24300</v>
      </c>
      <c r="D112" s="303" t="s">
        <v>250</v>
      </c>
      <c r="E112" s="285" t="s">
        <v>466</v>
      </c>
    </row>
    <row r="113" spans="1:5" ht="19.5" customHeight="1">
      <c r="A113" s="300">
        <v>48</v>
      </c>
      <c r="B113" s="300">
        <v>24950</v>
      </c>
      <c r="D113" s="303" t="s">
        <v>251</v>
      </c>
      <c r="E113" s="285" t="s">
        <v>466</v>
      </c>
    </row>
    <row r="114" spans="1:5" ht="19.5" customHeight="1">
      <c r="A114" s="300">
        <v>49</v>
      </c>
      <c r="B114" s="300">
        <v>25600</v>
      </c>
      <c r="D114" s="303" t="s">
        <v>252</v>
      </c>
      <c r="E114" s="285" t="s">
        <v>466</v>
      </c>
    </row>
    <row r="115" spans="1:5" ht="19.5" customHeight="1">
      <c r="A115" s="300">
        <v>50</v>
      </c>
      <c r="B115" s="300">
        <v>26300</v>
      </c>
      <c r="D115" s="303" t="s">
        <v>253</v>
      </c>
      <c r="E115" s="285" t="s">
        <v>466</v>
      </c>
    </row>
    <row r="116" spans="1:5" ht="19.5" customHeight="1">
      <c r="A116" s="300">
        <v>51</v>
      </c>
      <c r="B116" s="300">
        <v>27000</v>
      </c>
      <c r="D116" s="303" t="s">
        <v>254</v>
      </c>
      <c r="E116" s="285" t="s">
        <v>466</v>
      </c>
    </row>
    <row r="117" spans="1:5" ht="19.5" customHeight="1">
      <c r="A117" s="300">
        <v>52</v>
      </c>
      <c r="B117" s="300">
        <v>27700</v>
      </c>
      <c r="D117" s="303" t="s">
        <v>255</v>
      </c>
      <c r="E117" s="285" t="s">
        <v>467</v>
      </c>
    </row>
    <row r="118" spans="1:5" ht="19.5" customHeight="1">
      <c r="A118" s="300">
        <v>53</v>
      </c>
      <c r="B118" s="300">
        <v>28450</v>
      </c>
      <c r="D118" s="303" t="s">
        <v>256</v>
      </c>
      <c r="E118" s="285" t="s">
        <v>467</v>
      </c>
    </row>
    <row r="119" spans="1:5" ht="19.5" customHeight="1">
      <c r="A119" s="300">
        <v>54</v>
      </c>
      <c r="B119" s="300">
        <v>29200</v>
      </c>
      <c r="D119" s="303" t="s">
        <v>257</v>
      </c>
      <c r="E119" s="285" t="s">
        <v>467</v>
      </c>
    </row>
    <row r="120" spans="1:5" ht="19.5" customHeight="1">
      <c r="A120" s="300">
        <v>55</v>
      </c>
      <c r="B120" s="300">
        <v>29950</v>
      </c>
      <c r="D120" s="303" t="s">
        <v>258</v>
      </c>
      <c r="E120" s="285" t="s">
        <v>467</v>
      </c>
    </row>
    <row r="121" spans="1:5" ht="19.5" customHeight="1">
      <c r="A121" s="300">
        <v>56</v>
      </c>
      <c r="B121" s="300">
        <v>30750</v>
      </c>
      <c r="D121" s="303" t="s">
        <v>259</v>
      </c>
      <c r="E121" s="285" t="s">
        <v>467</v>
      </c>
    </row>
    <row r="122" spans="1:5" ht="19.5" customHeight="1">
      <c r="A122" s="300">
        <v>57</v>
      </c>
      <c r="B122" s="300">
        <v>31550</v>
      </c>
      <c r="D122" s="303" t="s">
        <v>260</v>
      </c>
      <c r="E122" s="285" t="s">
        <v>467</v>
      </c>
    </row>
    <row r="123" spans="1:5" ht="19.5" customHeight="1">
      <c r="A123" s="300">
        <v>58</v>
      </c>
      <c r="B123" s="300">
        <v>32350</v>
      </c>
      <c r="D123" s="303" t="s">
        <v>261</v>
      </c>
      <c r="E123" s="285" t="s">
        <v>467</v>
      </c>
    </row>
    <row r="124" spans="1:5" ht="19.5" customHeight="1">
      <c r="A124" s="300">
        <v>59</v>
      </c>
      <c r="B124" s="300">
        <v>33200</v>
      </c>
      <c r="D124" s="303" t="s">
        <v>262</v>
      </c>
      <c r="E124" s="285" t="s">
        <v>468</v>
      </c>
    </row>
    <row r="125" spans="1:5" ht="19.5" customHeight="1">
      <c r="A125" s="300">
        <v>60</v>
      </c>
      <c r="B125" s="300">
        <v>34050</v>
      </c>
      <c r="D125" s="303" t="s">
        <v>263</v>
      </c>
      <c r="E125" s="285" t="s">
        <v>468</v>
      </c>
    </row>
    <row r="126" spans="1:5" ht="19.5" customHeight="1">
      <c r="A126" s="300">
        <v>61</v>
      </c>
      <c r="B126" s="300">
        <v>34900</v>
      </c>
      <c r="D126" s="303" t="s">
        <v>264</v>
      </c>
      <c r="E126" s="285" t="s">
        <v>468</v>
      </c>
    </row>
    <row r="127" spans="1:5" ht="19.5" customHeight="1">
      <c r="A127" s="300">
        <v>62</v>
      </c>
      <c r="B127" s="300">
        <v>35800</v>
      </c>
      <c r="D127" s="303" t="s">
        <v>265</v>
      </c>
      <c r="E127" s="285" t="s">
        <v>468</v>
      </c>
    </row>
    <row r="128" spans="1:5" ht="19.5" customHeight="1">
      <c r="A128" s="300">
        <v>63</v>
      </c>
      <c r="B128" s="300">
        <v>36700</v>
      </c>
      <c r="D128" s="303" t="s">
        <v>266</v>
      </c>
      <c r="E128" s="285" t="s">
        <v>468</v>
      </c>
    </row>
    <row r="129" spans="1:5" ht="19.5" customHeight="1">
      <c r="A129" s="300">
        <v>64</v>
      </c>
      <c r="B129" s="300">
        <v>37600</v>
      </c>
      <c r="D129" s="303" t="s">
        <v>267</v>
      </c>
      <c r="E129" s="285" t="s">
        <v>468</v>
      </c>
    </row>
    <row r="130" spans="1:5" ht="19.5" customHeight="1">
      <c r="A130" s="300">
        <v>65</v>
      </c>
      <c r="B130" s="300">
        <v>38570</v>
      </c>
      <c r="D130" s="303" t="s">
        <v>268</v>
      </c>
      <c r="E130" s="285" t="s">
        <v>468</v>
      </c>
    </row>
    <row r="131" spans="1:5" ht="19.5" customHeight="1">
      <c r="A131" s="300">
        <v>66</v>
      </c>
      <c r="B131" s="300">
        <v>39540</v>
      </c>
      <c r="D131" s="303" t="s">
        <v>269</v>
      </c>
      <c r="E131" s="285" t="s">
        <v>468</v>
      </c>
    </row>
    <row r="132" spans="1:5" ht="19.5" customHeight="1">
      <c r="A132" s="300">
        <v>67</v>
      </c>
      <c r="B132" s="300">
        <v>40510</v>
      </c>
      <c r="D132" s="303" t="s">
        <v>270</v>
      </c>
      <c r="E132" s="285" t="s">
        <v>468</v>
      </c>
    </row>
    <row r="133" spans="1:5" ht="19.5" customHeight="1">
      <c r="A133" s="300">
        <v>68</v>
      </c>
      <c r="B133" s="300">
        <v>41550</v>
      </c>
      <c r="D133" s="303" t="s">
        <v>271</v>
      </c>
      <c r="E133" s="285" t="s">
        <v>468</v>
      </c>
    </row>
    <row r="134" spans="1:5" ht="19.5" customHeight="1">
      <c r="A134" s="300">
        <v>69</v>
      </c>
      <c r="B134" s="300">
        <v>42590</v>
      </c>
      <c r="D134" s="303" t="s">
        <v>272</v>
      </c>
      <c r="E134" s="285" t="s">
        <v>468</v>
      </c>
    </row>
    <row r="135" spans="1:5" ht="19.5" customHeight="1">
      <c r="A135" s="300">
        <v>70</v>
      </c>
      <c r="B135" s="300">
        <v>43630</v>
      </c>
      <c r="D135" s="303" t="s">
        <v>273</v>
      </c>
      <c r="E135" s="285" t="s">
        <v>468</v>
      </c>
    </row>
    <row r="136" spans="1:5" ht="19.5" customHeight="1">
      <c r="A136" s="300">
        <v>71</v>
      </c>
      <c r="B136" s="300">
        <v>44740</v>
      </c>
      <c r="D136" s="303" t="s">
        <v>274</v>
      </c>
      <c r="E136" s="285" t="s">
        <v>468</v>
      </c>
    </row>
    <row r="137" spans="1:2" ht="19.5" customHeight="1">
      <c r="A137" s="300">
        <v>72</v>
      </c>
      <c r="B137" s="300">
        <v>45850</v>
      </c>
    </row>
    <row r="138" spans="1:2" ht="19.5" customHeight="1">
      <c r="A138" s="300">
        <v>73</v>
      </c>
      <c r="B138" s="300">
        <v>46960</v>
      </c>
    </row>
    <row r="139" spans="1:2" ht="19.5" customHeight="1">
      <c r="A139" s="300">
        <v>74</v>
      </c>
      <c r="B139" s="300">
        <v>48160</v>
      </c>
    </row>
    <row r="140" spans="1:2" ht="19.5" customHeight="1">
      <c r="A140" s="300">
        <v>75</v>
      </c>
      <c r="B140" s="300">
        <v>49360</v>
      </c>
    </row>
    <row r="141" spans="1:2" ht="19.5" customHeight="1">
      <c r="A141" s="300">
        <v>76</v>
      </c>
      <c r="B141" s="300">
        <v>50560</v>
      </c>
    </row>
    <row r="142" spans="1:2" ht="19.5" customHeight="1">
      <c r="A142" s="300">
        <v>77</v>
      </c>
      <c r="B142" s="300">
        <v>51760</v>
      </c>
    </row>
    <row r="143" spans="1:2" ht="19.5" customHeight="1">
      <c r="A143" s="300">
        <v>78</v>
      </c>
      <c r="B143" s="300">
        <v>53060</v>
      </c>
    </row>
    <row r="144" spans="1:5" ht="19.5" customHeight="1">
      <c r="A144" s="300">
        <v>79</v>
      </c>
      <c r="B144" s="300">
        <v>54360</v>
      </c>
      <c r="D144" s="6" t="s">
        <v>233</v>
      </c>
      <c r="E144" s="264">
        <v>1</v>
      </c>
    </row>
    <row r="145" spans="1:5" ht="19.5" customHeight="1">
      <c r="A145" s="300">
        <v>80</v>
      </c>
      <c r="B145" s="300">
        <v>55660</v>
      </c>
      <c r="D145" s="6" t="s">
        <v>149</v>
      </c>
      <c r="E145" s="264">
        <v>1</v>
      </c>
    </row>
    <row r="146" spans="4:5" ht="19.5" customHeight="1">
      <c r="D146" s="6" t="s">
        <v>150</v>
      </c>
      <c r="E146" s="264">
        <v>1</v>
      </c>
    </row>
    <row r="147" spans="4:5" ht="19.5" customHeight="1">
      <c r="D147" s="6" t="s">
        <v>152</v>
      </c>
      <c r="E147" s="264">
        <v>2</v>
      </c>
    </row>
    <row r="148" spans="4:5" ht="19.5" customHeight="1">
      <c r="D148" s="6" t="s">
        <v>153</v>
      </c>
      <c r="E148" s="264">
        <v>2</v>
      </c>
    </row>
    <row r="149" spans="4:5" ht="19.5" customHeight="1">
      <c r="D149" s="6" t="s">
        <v>239</v>
      </c>
      <c r="E149" s="264">
        <v>2</v>
      </c>
    </row>
    <row r="150" spans="4:5" ht="19.5" customHeight="1">
      <c r="D150" s="6" t="s">
        <v>240</v>
      </c>
      <c r="E150" s="264">
        <v>2</v>
      </c>
    </row>
    <row r="151" spans="4:5" ht="19.5" customHeight="1">
      <c r="D151" s="6" t="s">
        <v>162</v>
      </c>
      <c r="E151" s="264">
        <v>1</v>
      </c>
    </row>
  </sheetData>
  <sheetProtection password="B9B3" sheet="1"/>
  <mergeCells count="63">
    <mergeCell ref="Q5:R5"/>
    <mergeCell ref="Q6:R6"/>
    <mergeCell ref="Q1:R1"/>
    <mergeCell ref="Q2:R2"/>
    <mergeCell ref="Q3:R3"/>
    <mergeCell ref="Q4:R4"/>
    <mergeCell ref="AB13:AB14"/>
    <mergeCell ref="AC12:BC12"/>
    <mergeCell ref="AC13:AM13"/>
    <mergeCell ref="AN13:BG13"/>
    <mergeCell ref="O12:AB12"/>
    <mergeCell ref="O13:O14"/>
    <mergeCell ref="R13:R14"/>
    <mergeCell ref="Q13:Q14"/>
    <mergeCell ref="X13:X14"/>
    <mergeCell ref="A1:B1"/>
    <mergeCell ref="C1:D1"/>
    <mergeCell ref="C12:D12"/>
    <mergeCell ref="E1:F1"/>
    <mergeCell ref="AA13:AA14"/>
    <mergeCell ref="P13:P14"/>
    <mergeCell ref="V13:V14"/>
    <mergeCell ref="K18:N18"/>
    <mergeCell ref="K17:N17"/>
    <mergeCell ref="Y13:Y14"/>
    <mergeCell ref="S13:S14"/>
    <mergeCell ref="T13:U13"/>
    <mergeCell ref="W13:W14"/>
    <mergeCell ref="K29:N29"/>
    <mergeCell ref="C38:D38"/>
    <mergeCell ref="E45:F45"/>
    <mergeCell ref="Z13:Z14"/>
    <mergeCell ref="A65:B65"/>
    <mergeCell ref="C65:D65"/>
    <mergeCell ref="C45:D45"/>
    <mergeCell ref="A50:B50"/>
    <mergeCell ref="C54:D54"/>
    <mergeCell ref="K28:N28"/>
    <mergeCell ref="E16:F16"/>
    <mergeCell ref="J12:J14"/>
    <mergeCell ref="O5:P5"/>
    <mergeCell ref="O6:P6"/>
    <mergeCell ref="K12:N14"/>
    <mergeCell ref="K15:N15"/>
    <mergeCell ref="K16:N16"/>
    <mergeCell ref="K34:N34"/>
    <mergeCell ref="K30:N30"/>
    <mergeCell ref="K31:N31"/>
    <mergeCell ref="K32:N32"/>
    <mergeCell ref="K33:N33"/>
    <mergeCell ref="O1:P1"/>
    <mergeCell ref="O2:P2"/>
    <mergeCell ref="O3:P3"/>
    <mergeCell ref="O4:P4"/>
    <mergeCell ref="K27:N27"/>
    <mergeCell ref="K22:N22"/>
    <mergeCell ref="K23:N23"/>
    <mergeCell ref="K24:N24"/>
    <mergeCell ref="K25:N25"/>
    <mergeCell ref="K19:N19"/>
    <mergeCell ref="K20:N20"/>
    <mergeCell ref="K21:N21"/>
    <mergeCell ref="K26:N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D566"/>
  <sheetViews>
    <sheetView zoomScalePageLayoutView="0" workbookViewId="0" topLeftCell="A1">
      <selection activeCell="A500" sqref="A500"/>
    </sheetView>
  </sheetViews>
  <sheetFormatPr defaultColWidth="9.140625" defaultRowHeight="12.75"/>
  <cols>
    <col min="1" max="1" width="15.140625" style="18" customWidth="1"/>
    <col min="2" max="2" width="98.421875" style="27" customWidth="1"/>
    <col min="3" max="6" width="9.140625" style="18" customWidth="1"/>
    <col min="7" max="10" width="19.8515625" style="18" customWidth="1"/>
    <col min="11" max="13" width="13.140625" style="18" customWidth="1"/>
    <col min="14" max="26" width="9.140625" style="18" customWidth="1"/>
    <col min="27" max="27" width="0" style="27" hidden="1" customWidth="1"/>
    <col min="28" max="28" width="21.00390625" style="18" hidden="1" customWidth="1"/>
    <col min="29" max="29" width="0" style="18" hidden="1" customWidth="1"/>
    <col min="30" max="30" width="10.8515625" style="18" hidden="1" customWidth="1"/>
    <col min="31" max="44" width="0" style="18" hidden="1" customWidth="1"/>
    <col min="45" max="16384" width="9.140625" style="18" customWidth="1"/>
  </cols>
  <sheetData>
    <row r="1" spans="1:30" s="14" customFormat="1" ht="22.5">
      <c r="A1" s="11">
        <f>9!I26</f>
        <v>500</v>
      </c>
      <c r="B1" s="12" t="str">
        <f>A70</f>
        <v>(Rupees    Five Hundred  and  Zero Only) </v>
      </c>
      <c r="C1" s="13"/>
      <c r="D1" s="13"/>
      <c r="E1" s="13"/>
      <c r="F1" s="13"/>
      <c r="G1" s="13"/>
      <c r="H1" s="13"/>
      <c r="I1" s="13"/>
      <c r="J1" s="13"/>
      <c r="K1" s="13"/>
      <c r="AA1" s="15">
        <v>0</v>
      </c>
      <c r="AB1" s="14" t="s">
        <v>348</v>
      </c>
      <c r="AD1" s="14" t="s">
        <v>349</v>
      </c>
    </row>
    <row r="2" spans="1:30" ht="14.25" hidden="1">
      <c r="A2" s="16"/>
      <c r="B2" s="17"/>
      <c r="C2" s="16"/>
      <c r="D2" s="16"/>
      <c r="E2" s="16"/>
      <c r="F2" s="16"/>
      <c r="G2" s="16"/>
      <c r="H2" s="16"/>
      <c r="I2" s="16"/>
      <c r="J2" s="16"/>
      <c r="K2" s="16"/>
      <c r="AA2" s="19">
        <v>1</v>
      </c>
      <c r="AB2" s="20" t="s">
        <v>350</v>
      </c>
      <c r="AC2" s="20"/>
      <c r="AD2" s="18" t="s">
        <v>351</v>
      </c>
    </row>
    <row r="3" spans="1:30" ht="14.25" hidden="1">
      <c r="A3" s="21"/>
      <c r="B3" s="22"/>
      <c r="C3" s="21"/>
      <c r="D3" s="21"/>
      <c r="E3" s="21"/>
      <c r="F3" s="21"/>
      <c r="G3" s="21"/>
      <c r="H3" s="21"/>
      <c r="I3" s="21"/>
      <c r="J3" s="21"/>
      <c r="K3" s="21"/>
      <c r="AA3" s="19">
        <v>2</v>
      </c>
      <c r="AB3" s="20" t="s">
        <v>352</v>
      </c>
      <c r="AC3" s="20" t="s">
        <v>353</v>
      </c>
      <c r="AD3" s="18" t="s">
        <v>354</v>
      </c>
    </row>
    <row r="4" spans="1:30" ht="14.25" hidden="1">
      <c r="A4" s="21"/>
      <c r="B4" s="22"/>
      <c r="C4" s="21"/>
      <c r="D4" s="21"/>
      <c r="E4" s="21"/>
      <c r="F4" s="21"/>
      <c r="G4" s="21"/>
      <c r="H4" s="21"/>
      <c r="I4" s="21"/>
      <c r="J4" s="23"/>
      <c r="K4" s="21"/>
      <c r="AA4" s="19">
        <v>3</v>
      </c>
      <c r="AB4" s="20" t="s">
        <v>355</v>
      </c>
      <c r="AC4" s="20" t="s">
        <v>356</v>
      </c>
      <c r="AD4" s="18" t="s">
        <v>357</v>
      </c>
    </row>
    <row r="5" spans="1:30" ht="18.75" hidden="1">
      <c r="A5" s="314" t="s">
        <v>358</v>
      </c>
      <c r="B5" s="314"/>
      <c r="C5" s="314"/>
      <c r="D5" s="314"/>
      <c r="E5" s="314"/>
      <c r="F5" s="314"/>
      <c r="G5" s="314"/>
      <c r="H5" s="314"/>
      <c r="I5" s="314"/>
      <c r="J5" s="314"/>
      <c r="K5" s="314"/>
      <c r="AA5" s="19">
        <v>4</v>
      </c>
      <c r="AB5" s="20" t="s">
        <v>359</v>
      </c>
      <c r="AC5" s="20" t="s">
        <v>360</v>
      </c>
      <c r="AD5" s="18" t="s">
        <v>361</v>
      </c>
    </row>
    <row r="6" spans="1:30" ht="14.25" hidden="1">
      <c r="A6" s="21">
        <f>A1</f>
        <v>500</v>
      </c>
      <c r="B6" s="24">
        <f>A6/100000</f>
        <v>0.005</v>
      </c>
      <c r="C6" s="23">
        <f>INT(B6)</f>
        <v>0</v>
      </c>
      <c r="D6" s="21"/>
      <c r="E6" s="21"/>
      <c r="F6" s="21"/>
      <c r="G6" s="21" t="s">
        <v>362</v>
      </c>
      <c r="H6" s="23">
        <f>C6</f>
        <v>0</v>
      </c>
      <c r="I6" s="21" t="str">
        <f>VLOOKUP(H6,$AA$1:$AB$10,2,FALSE)</f>
        <v>Zero</v>
      </c>
      <c r="J6" s="21" t="str">
        <f>CONCATENATE(I6," Lakhs ")</f>
        <v>Zero Lakhs </v>
      </c>
      <c r="K6" s="21"/>
      <c r="AA6" s="19">
        <v>5</v>
      </c>
      <c r="AB6" s="20" t="s">
        <v>363</v>
      </c>
      <c r="AC6" s="20" t="s">
        <v>364</v>
      </c>
      <c r="AD6" s="18" t="s">
        <v>365</v>
      </c>
    </row>
    <row r="7" spans="1:30" ht="14.25" hidden="1">
      <c r="A7" s="21">
        <f>A6-(C6*100000)</f>
        <v>500</v>
      </c>
      <c r="B7" s="24">
        <f>A7/10000</f>
        <v>0.05</v>
      </c>
      <c r="C7" s="23">
        <f>INT(B7)</f>
        <v>0</v>
      </c>
      <c r="D7" s="21"/>
      <c r="E7" s="21"/>
      <c r="F7" s="21"/>
      <c r="G7" s="21" t="s">
        <v>366</v>
      </c>
      <c r="H7" s="23">
        <f>C7</f>
        <v>0</v>
      </c>
      <c r="I7" s="21" t="str">
        <f>VLOOKUP(H7,$AA$1:$AB$10,2,FALSE)</f>
        <v>Zero</v>
      </c>
      <c r="J7" s="21">
        <f>IF(AND(I7="Zero"),"",IF(AND(H7=1),VLOOKUP(H8,$AA$1:$AD$10,4,FALSE),VLOOKUP(I7,$AB$1:$AC$10,2,FALSE)))</f>
      </c>
      <c r="K7" s="21"/>
      <c r="AA7" s="19">
        <v>6</v>
      </c>
      <c r="AB7" s="20" t="s">
        <v>367</v>
      </c>
      <c r="AC7" s="20" t="s">
        <v>368</v>
      </c>
      <c r="AD7" s="18" t="s">
        <v>369</v>
      </c>
    </row>
    <row r="8" spans="1:30" ht="14.25" hidden="1">
      <c r="A8" s="21">
        <f>A7-(C7*10000)</f>
        <v>500</v>
      </c>
      <c r="B8" s="24">
        <f>A8/1000</f>
        <v>0.5</v>
      </c>
      <c r="C8" s="23">
        <f>INT(B8)</f>
        <v>0</v>
      </c>
      <c r="D8" s="21"/>
      <c r="E8" s="21"/>
      <c r="F8" s="21"/>
      <c r="G8" s="21" t="s">
        <v>370</v>
      </c>
      <c r="H8" s="23">
        <f>C8</f>
        <v>0</v>
      </c>
      <c r="I8" s="21" t="str">
        <f>VLOOKUP(H8,$AA$1:$AB$10,2,FALSE)</f>
        <v>Zero</v>
      </c>
      <c r="J8" s="21" t="str">
        <f>IF(AND(I8="Zero")," Thousand ",IF(AND(H7=1)," Thousand ",CONCATENATE(I8," Thousand ")))</f>
        <v> Thousand </v>
      </c>
      <c r="K8" s="21"/>
      <c r="AA8" s="19">
        <v>7</v>
      </c>
      <c r="AB8" s="20" t="s">
        <v>371</v>
      </c>
      <c r="AC8" s="20" t="s">
        <v>372</v>
      </c>
      <c r="AD8" s="18" t="s">
        <v>373</v>
      </c>
    </row>
    <row r="9" spans="1:30" ht="14.25" hidden="1">
      <c r="A9" s="21">
        <f>A8-(C8*1000)</f>
        <v>500</v>
      </c>
      <c r="B9" s="24">
        <f>A9/100</f>
        <v>5</v>
      </c>
      <c r="C9" s="23">
        <f>INT(B9)</f>
        <v>5</v>
      </c>
      <c r="D9" s="21"/>
      <c r="E9" s="21"/>
      <c r="F9" s="21"/>
      <c r="G9" s="21" t="s">
        <v>374</v>
      </c>
      <c r="H9" s="23">
        <f>C9</f>
        <v>5</v>
      </c>
      <c r="I9" s="21" t="str">
        <f>VLOOKUP(H9,$AA$1:$AB$10,2,FALSE)</f>
        <v>Five</v>
      </c>
      <c r="J9" s="21" t="str">
        <f>IF(I9="Zero","",CONCATENATE(I9," Hundred "))</f>
        <v>Five Hundred </v>
      </c>
      <c r="K9" s="21"/>
      <c r="AA9" s="19">
        <v>8</v>
      </c>
      <c r="AB9" s="20" t="s">
        <v>375</v>
      </c>
      <c r="AC9" s="20" t="s">
        <v>376</v>
      </c>
      <c r="AD9" s="18" t="s">
        <v>377</v>
      </c>
    </row>
    <row r="10" spans="1:30" ht="14.25" hidden="1">
      <c r="A10" s="21">
        <f>A9-(C9*100)</f>
        <v>0</v>
      </c>
      <c r="B10" s="24">
        <f>A10/10</f>
        <v>0</v>
      </c>
      <c r="C10" s="23">
        <f>A10</f>
        <v>0</v>
      </c>
      <c r="D10" s="21"/>
      <c r="E10" s="21"/>
      <c r="F10" s="21"/>
      <c r="G10" s="21" t="s">
        <v>378</v>
      </c>
      <c r="H10" s="23">
        <f>C10</f>
        <v>0</v>
      </c>
      <c r="I10" s="21" t="str">
        <f>VLOOKUP(H10,$AA$1:$AB$101,2,FALSE)</f>
        <v>Zero</v>
      </c>
      <c r="J10" s="21" t="str">
        <f>I10</f>
        <v>Zero</v>
      </c>
      <c r="K10" s="21"/>
      <c r="AA10" s="19">
        <v>9</v>
      </c>
      <c r="AB10" s="20" t="s">
        <v>379</v>
      </c>
      <c r="AC10" s="20" t="s">
        <v>380</v>
      </c>
      <c r="AD10" s="18" t="s">
        <v>381</v>
      </c>
    </row>
    <row r="11" spans="1:29" ht="14.25" hidden="1">
      <c r="A11" s="21"/>
      <c r="B11" s="24"/>
      <c r="C11" s="23"/>
      <c r="D11" s="21"/>
      <c r="E11" s="21"/>
      <c r="F11" s="21"/>
      <c r="G11" s="313" t="str">
        <f>CONCATENATE("(Rupees ",J6," ",J7," ",J8," ",J9," and  ",J10," Only) ")</f>
        <v>(Rupees Zero Lakhs    Thousand  Five Hundred  and  Zero Only) </v>
      </c>
      <c r="H11" s="313"/>
      <c r="I11" s="313"/>
      <c r="J11" s="313"/>
      <c r="K11" s="21"/>
      <c r="AA11" s="25">
        <v>10</v>
      </c>
      <c r="AB11" s="26" t="s">
        <v>349</v>
      </c>
      <c r="AC11" s="26"/>
    </row>
    <row r="12" spans="1:28" ht="14.25" hidden="1">
      <c r="A12" s="21"/>
      <c r="B12" s="24"/>
      <c r="C12" s="23"/>
      <c r="D12" s="21"/>
      <c r="E12" s="21"/>
      <c r="F12" s="21"/>
      <c r="G12" s="21"/>
      <c r="H12" s="21"/>
      <c r="I12" s="21"/>
      <c r="J12" s="21"/>
      <c r="K12" s="21"/>
      <c r="AA12" s="27">
        <v>11</v>
      </c>
      <c r="AB12" s="18" t="s">
        <v>351</v>
      </c>
    </row>
    <row r="13" spans="1:28" ht="14.25" hidden="1">
      <c r="A13" s="21"/>
      <c r="B13" s="24"/>
      <c r="C13" s="23"/>
      <c r="D13" s="21"/>
      <c r="E13" s="21"/>
      <c r="F13" s="21"/>
      <c r="G13" s="21"/>
      <c r="H13" s="21"/>
      <c r="I13" s="21"/>
      <c r="J13" s="21"/>
      <c r="K13" s="21"/>
      <c r="AA13" s="27">
        <v>12</v>
      </c>
      <c r="AB13" s="18" t="s">
        <v>354</v>
      </c>
    </row>
    <row r="14" spans="1:28" ht="14.25" hidden="1">
      <c r="A14" s="21"/>
      <c r="B14" s="24"/>
      <c r="C14" s="23"/>
      <c r="D14" s="21"/>
      <c r="E14" s="21"/>
      <c r="F14" s="21"/>
      <c r="G14" s="21"/>
      <c r="H14" s="21"/>
      <c r="I14" s="21"/>
      <c r="J14" s="21"/>
      <c r="K14" s="21"/>
      <c r="AA14" s="27">
        <v>13</v>
      </c>
      <c r="AB14" s="18" t="s">
        <v>357</v>
      </c>
    </row>
    <row r="15" spans="1:28" ht="14.25" hidden="1">
      <c r="A15" s="21"/>
      <c r="B15" s="24"/>
      <c r="C15" s="23"/>
      <c r="D15" s="21"/>
      <c r="E15" s="21"/>
      <c r="F15" s="21"/>
      <c r="G15" s="21"/>
      <c r="H15" s="21"/>
      <c r="I15" s="21"/>
      <c r="J15" s="21"/>
      <c r="K15" s="21"/>
      <c r="AA15" s="27">
        <v>14</v>
      </c>
      <c r="AB15" s="18" t="s">
        <v>361</v>
      </c>
    </row>
    <row r="16" spans="1:28" ht="14.25" hidden="1">
      <c r="A16" s="21"/>
      <c r="B16" s="24"/>
      <c r="C16" s="23"/>
      <c r="D16" s="21"/>
      <c r="E16" s="21"/>
      <c r="F16" s="21"/>
      <c r="G16" s="21"/>
      <c r="H16" s="28"/>
      <c r="I16" s="28"/>
      <c r="J16" s="28"/>
      <c r="K16" s="28"/>
      <c r="L16" s="29"/>
      <c r="M16" s="29"/>
      <c r="AA16" s="27">
        <v>15</v>
      </c>
      <c r="AB16" s="18" t="s">
        <v>365</v>
      </c>
    </row>
    <row r="17" spans="1:28" ht="14.25" hidden="1">
      <c r="A17" s="21"/>
      <c r="B17" s="24"/>
      <c r="C17" s="23"/>
      <c r="D17" s="21"/>
      <c r="E17" s="21"/>
      <c r="F17" s="21"/>
      <c r="G17" s="21"/>
      <c r="H17" s="21"/>
      <c r="I17" s="21"/>
      <c r="J17" s="21"/>
      <c r="K17" s="21"/>
      <c r="AA17" s="27">
        <v>16</v>
      </c>
      <c r="AB17" s="18" t="s">
        <v>369</v>
      </c>
    </row>
    <row r="18" spans="1:28" ht="14.25" hidden="1">
      <c r="A18" s="21"/>
      <c r="B18" s="24"/>
      <c r="C18" s="23"/>
      <c r="D18" s="21"/>
      <c r="E18" s="21"/>
      <c r="F18" s="21"/>
      <c r="G18" s="21"/>
      <c r="H18" s="23"/>
      <c r="I18" s="21"/>
      <c r="J18" s="21"/>
      <c r="K18" s="21"/>
      <c r="AA18" s="27">
        <v>17</v>
      </c>
      <c r="AB18" s="18" t="s">
        <v>373</v>
      </c>
    </row>
    <row r="19" spans="1:28" ht="14.25" hidden="1">
      <c r="A19" s="21"/>
      <c r="B19" s="24"/>
      <c r="C19" s="23"/>
      <c r="D19" s="21"/>
      <c r="E19" s="21"/>
      <c r="F19" s="21"/>
      <c r="G19" s="21"/>
      <c r="H19" s="23"/>
      <c r="I19" s="21"/>
      <c r="J19" s="21"/>
      <c r="K19" s="21"/>
      <c r="AA19" s="27">
        <v>18</v>
      </c>
      <c r="AB19" s="18" t="s">
        <v>377</v>
      </c>
    </row>
    <row r="20" spans="1:28" ht="14.25" hidden="1">
      <c r="A20" s="21"/>
      <c r="B20" s="24"/>
      <c r="C20" s="23"/>
      <c r="D20" s="21"/>
      <c r="E20" s="21"/>
      <c r="F20" s="21"/>
      <c r="G20" s="21"/>
      <c r="H20" s="23"/>
      <c r="I20" s="21"/>
      <c r="J20" s="21"/>
      <c r="K20" s="21"/>
      <c r="AA20" s="27">
        <v>19</v>
      </c>
      <c r="AB20" s="18" t="s">
        <v>381</v>
      </c>
    </row>
    <row r="21" spans="1:28" ht="18.75" hidden="1">
      <c r="A21" s="314" t="s">
        <v>382</v>
      </c>
      <c r="B21" s="314"/>
      <c r="C21" s="314"/>
      <c r="D21" s="314"/>
      <c r="E21" s="314"/>
      <c r="F21" s="314"/>
      <c r="G21" s="314"/>
      <c r="H21" s="314"/>
      <c r="I21" s="314"/>
      <c r="J21" s="314"/>
      <c r="K21" s="21"/>
      <c r="AA21" s="27">
        <v>20</v>
      </c>
      <c r="AB21" s="18" t="s">
        <v>353</v>
      </c>
    </row>
    <row r="22" spans="1:28" ht="14.25" hidden="1">
      <c r="A22" s="21">
        <f>A1</f>
        <v>500</v>
      </c>
      <c r="B22" s="24">
        <f>A22/10000</f>
        <v>0.05</v>
      </c>
      <c r="C22" s="23">
        <f>INT(B22)</f>
        <v>0</v>
      </c>
      <c r="D22" s="21"/>
      <c r="E22" s="21"/>
      <c r="F22" s="21"/>
      <c r="G22" s="21" t="s">
        <v>366</v>
      </c>
      <c r="H22" s="23">
        <f>C22</f>
        <v>0</v>
      </c>
      <c r="I22" s="21" t="str">
        <f>VLOOKUP(H22,$AA$1:$AB$10,2,FALSE)</f>
        <v>Zero</v>
      </c>
      <c r="J22" s="21">
        <f>IF(AND(I22="Zero"),"",IF(AND(H22=1),VLOOKUP(H23,$AA$1:$AD$10,4,FALSE),VLOOKUP(I22,$AB$1:$AC$10,2,FALSE)))</f>
      </c>
      <c r="K22" s="21"/>
      <c r="AA22" s="27">
        <v>21</v>
      </c>
      <c r="AB22" s="18" t="s">
        <v>383</v>
      </c>
    </row>
    <row r="23" spans="1:28" ht="14.25" hidden="1">
      <c r="A23" s="21">
        <f>A22-(C22*10000)</f>
        <v>500</v>
      </c>
      <c r="B23" s="24">
        <f>A23/1000</f>
        <v>0.5</v>
      </c>
      <c r="C23" s="23">
        <f>INT(B23)</f>
        <v>0</v>
      </c>
      <c r="D23" s="21"/>
      <c r="E23" s="21"/>
      <c r="F23" s="21"/>
      <c r="G23" s="21" t="s">
        <v>370</v>
      </c>
      <c r="H23" s="23">
        <f>C23</f>
        <v>0</v>
      </c>
      <c r="I23" s="21" t="str">
        <f>VLOOKUP(H23,$AA$1:$AB$10,2,FALSE)</f>
        <v>Zero</v>
      </c>
      <c r="J23" s="21" t="str">
        <f>IF(AND(I23="Zero")," Thousand ",IF(AND(H22=1)," Thousand ",CONCATENATE(I23," Thousand ")))</f>
        <v> Thousand </v>
      </c>
      <c r="K23" s="21"/>
      <c r="AA23" s="27">
        <v>22</v>
      </c>
      <c r="AB23" s="18" t="s">
        <v>384</v>
      </c>
    </row>
    <row r="24" spans="1:28" ht="14.25" hidden="1">
      <c r="A24" s="21">
        <f>A23-(C23*1000)</f>
        <v>500</v>
      </c>
      <c r="B24" s="24">
        <f>A24/100</f>
        <v>5</v>
      </c>
      <c r="C24" s="23">
        <f>INT(B24)</f>
        <v>5</v>
      </c>
      <c r="D24" s="21"/>
      <c r="E24" s="21"/>
      <c r="F24" s="21"/>
      <c r="G24" s="21" t="s">
        <v>374</v>
      </c>
      <c r="H24" s="23">
        <f>C24</f>
        <v>5</v>
      </c>
      <c r="I24" s="21" t="str">
        <f>VLOOKUP(H24,$AA$1:$AB$10,2,FALSE)</f>
        <v>Five</v>
      </c>
      <c r="J24" s="21" t="str">
        <f>IF(I24="Zero","",CONCATENATE(I24," Hundred "))</f>
        <v>Five Hundred </v>
      </c>
      <c r="K24" s="21"/>
      <c r="AA24" s="27">
        <v>23</v>
      </c>
      <c r="AB24" s="18" t="s">
        <v>385</v>
      </c>
    </row>
    <row r="25" spans="1:28" ht="14.25" hidden="1">
      <c r="A25" s="21">
        <f>A24-(C24*100)</f>
        <v>0</v>
      </c>
      <c r="B25" s="24">
        <f>A25/10</f>
        <v>0</v>
      </c>
      <c r="C25" s="23">
        <f>A25</f>
        <v>0</v>
      </c>
      <c r="D25" s="21"/>
      <c r="E25" s="21"/>
      <c r="F25" s="21"/>
      <c r="G25" s="21" t="s">
        <v>378</v>
      </c>
      <c r="H25" s="23">
        <f>C25</f>
        <v>0</v>
      </c>
      <c r="I25" s="21" t="str">
        <f>VLOOKUP(H25,$AA$1:$AB$101,2,FALSE)</f>
        <v>Zero</v>
      </c>
      <c r="J25" s="21" t="str">
        <f>I25</f>
        <v>Zero</v>
      </c>
      <c r="K25" s="21"/>
      <c r="AA25" s="27">
        <v>24</v>
      </c>
      <c r="AB25" s="18" t="s">
        <v>386</v>
      </c>
    </row>
    <row r="26" spans="1:28" ht="14.25" hidden="1">
      <c r="A26" s="21"/>
      <c r="B26" s="24"/>
      <c r="C26" s="23"/>
      <c r="D26" s="21"/>
      <c r="E26" s="21"/>
      <c r="F26" s="21"/>
      <c r="G26" s="313" t="str">
        <f>CONCATENATE("(Rupees ",J21," ",J22," ",J23," ",J24," and  ",J25," Only) ")</f>
        <v>(Rupees    Thousand  Five Hundred  and  Zero Only) </v>
      </c>
      <c r="H26" s="313"/>
      <c r="I26" s="313"/>
      <c r="J26" s="313"/>
      <c r="K26" s="21"/>
      <c r="AA26" s="27">
        <v>25</v>
      </c>
      <c r="AB26" s="18" t="s">
        <v>387</v>
      </c>
    </row>
    <row r="27" spans="1:28" ht="14.25" hidden="1">
      <c r="A27" s="21"/>
      <c r="B27" s="24"/>
      <c r="C27" s="23"/>
      <c r="D27" s="21"/>
      <c r="E27" s="21"/>
      <c r="F27" s="21"/>
      <c r="G27" s="21"/>
      <c r="H27" s="23"/>
      <c r="I27" s="21"/>
      <c r="J27" s="21"/>
      <c r="K27" s="21"/>
      <c r="AA27" s="27">
        <v>26</v>
      </c>
      <c r="AB27" s="18" t="s">
        <v>388</v>
      </c>
    </row>
    <row r="28" spans="1:28" ht="14.25" hidden="1">
      <c r="A28" s="21"/>
      <c r="B28" s="24"/>
      <c r="C28" s="23"/>
      <c r="D28" s="21"/>
      <c r="E28" s="21"/>
      <c r="F28" s="21"/>
      <c r="G28" s="21"/>
      <c r="H28" s="23"/>
      <c r="I28" s="21"/>
      <c r="J28" s="21"/>
      <c r="K28" s="21"/>
      <c r="AA28" s="27">
        <v>27</v>
      </c>
      <c r="AB28" s="18" t="s">
        <v>389</v>
      </c>
    </row>
    <row r="29" spans="1:28" ht="14.25" hidden="1">
      <c r="A29" s="21"/>
      <c r="B29" s="24"/>
      <c r="C29" s="23"/>
      <c r="D29" s="21"/>
      <c r="E29" s="21"/>
      <c r="F29" s="21"/>
      <c r="G29" s="313"/>
      <c r="H29" s="313"/>
      <c r="I29" s="313"/>
      <c r="J29" s="313"/>
      <c r="K29" s="21"/>
      <c r="AA29" s="27">
        <v>28</v>
      </c>
      <c r="AB29" s="18" t="s">
        <v>390</v>
      </c>
    </row>
    <row r="30" spans="1:28" ht="14.25" hidden="1">
      <c r="A30" s="21"/>
      <c r="B30" s="24"/>
      <c r="C30" s="23"/>
      <c r="D30" s="21"/>
      <c r="E30" s="21"/>
      <c r="F30" s="21"/>
      <c r="G30" s="21"/>
      <c r="H30" s="23"/>
      <c r="I30" s="21"/>
      <c r="J30" s="21"/>
      <c r="K30" s="21"/>
      <c r="AA30" s="27">
        <v>29</v>
      </c>
      <c r="AB30" s="18" t="s">
        <v>391</v>
      </c>
    </row>
    <row r="31" spans="1:28" ht="14.25" hidden="1">
      <c r="A31" s="21"/>
      <c r="B31" s="24"/>
      <c r="C31" s="23"/>
      <c r="D31" s="21"/>
      <c r="E31" s="21"/>
      <c r="F31" s="21"/>
      <c r="G31" s="21"/>
      <c r="H31" s="23"/>
      <c r="I31" s="21"/>
      <c r="J31" s="21"/>
      <c r="K31" s="21"/>
      <c r="AA31" s="27">
        <v>30</v>
      </c>
      <c r="AB31" s="18" t="s">
        <v>356</v>
      </c>
    </row>
    <row r="32" spans="1:28" ht="14.25" hidden="1">
      <c r="A32" s="21"/>
      <c r="B32" s="24"/>
      <c r="C32" s="23"/>
      <c r="D32" s="21"/>
      <c r="E32" s="21"/>
      <c r="F32" s="21"/>
      <c r="G32" s="30"/>
      <c r="H32" s="30"/>
      <c r="I32" s="30"/>
      <c r="J32" s="30"/>
      <c r="K32" s="21"/>
      <c r="AA32" s="27">
        <v>31</v>
      </c>
      <c r="AB32" s="18" t="s">
        <v>392</v>
      </c>
    </row>
    <row r="33" spans="1:28" ht="14.25" hidden="1">
      <c r="A33" s="21"/>
      <c r="B33" s="22"/>
      <c r="C33" s="21"/>
      <c r="D33" s="21"/>
      <c r="E33" s="21"/>
      <c r="F33" s="21"/>
      <c r="G33" s="21"/>
      <c r="H33" s="21"/>
      <c r="I33" s="21"/>
      <c r="J33" s="21"/>
      <c r="K33" s="21"/>
      <c r="AA33" s="27">
        <v>32</v>
      </c>
      <c r="AB33" s="18" t="s">
        <v>393</v>
      </c>
    </row>
    <row r="34" spans="1:28" ht="14.25" hidden="1">
      <c r="A34" s="21"/>
      <c r="B34" s="22"/>
      <c r="C34" s="21"/>
      <c r="D34" s="21"/>
      <c r="E34" s="21"/>
      <c r="F34" s="21"/>
      <c r="G34" s="21"/>
      <c r="H34" s="21"/>
      <c r="I34" s="21"/>
      <c r="J34" s="21"/>
      <c r="K34" s="21"/>
      <c r="AA34" s="27">
        <v>33</v>
      </c>
      <c r="AB34" s="18" t="s">
        <v>394</v>
      </c>
    </row>
    <row r="35" spans="1:28" ht="14.25" hidden="1">
      <c r="A35" s="21"/>
      <c r="B35" s="22"/>
      <c r="C35" s="21"/>
      <c r="D35" s="21"/>
      <c r="E35" s="21"/>
      <c r="F35" s="21"/>
      <c r="G35" s="21"/>
      <c r="H35" s="21"/>
      <c r="I35" s="21"/>
      <c r="J35" s="21"/>
      <c r="K35" s="21"/>
      <c r="AA35" s="27">
        <v>34</v>
      </c>
      <c r="AB35" s="18" t="s">
        <v>395</v>
      </c>
    </row>
    <row r="36" spans="1:28" ht="14.25" hidden="1">
      <c r="A36" s="21"/>
      <c r="B36" s="24"/>
      <c r="C36" s="23"/>
      <c r="D36" s="21"/>
      <c r="E36" s="21"/>
      <c r="F36" s="21"/>
      <c r="G36" s="21"/>
      <c r="H36" s="23"/>
      <c r="I36" s="21"/>
      <c r="J36" s="21"/>
      <c r="K36" s="21"/>
      <c r="AA36" s="27">
        <v>35</v>
      </c>
      <c r="AB36" s="18" t="s">
        <v>396</v>
      </c>
    </row>
    <row r="37" spans="1:28" ht="18.75" hidden="1">
      <c r="A37" s="314" t="s">
        <v>397</v>
      </c>
      <c r="B37" s="314"/>
      <c r="C37" s="314"/>
      <c r="D37" s="314"/>
      <c r="E37" s="314"/>
      <c r="F37" s="314"/>
      <c r="G37" s="314"/>
      <c r="H37" s="314"/>
      <c r="I37" s="314"/>
      <c r="J37" s="314"/>
      <c r="K37" s="21"/>
      <c r="AA37" s="27">
        <v>36</v>
      </c>
      <c r="AB37" s="18" t="s">
        <v>398</v>
      </c>
    </row>
    <row r="38" spans="1:28" ht="14.25" hidden="1">
      <c r="A38" s="21">
        <f>A1</f>
        <v>500</v>
      </c>
      <c r="B38" s="24">
        <f>A38/1000</f>
        <v>0.5</v>
      </c>
      <c r="C38" s="23">
        <f>INT(B38)</f>
        <v>0</v>
      </c>
      <c r="D38" s="21"/>
      <c r="E38" s="21"/>
      <c r="F38" s="21"/>
      <c r="G38" s="21" t="s">
        <v>370</v>
      </c>
      <c r="H38" s="23">
        <f>C38</f>
        <v>0</v>
      </c>
      <c r="I38" s="21" t="str">
        <f>VLOOKUP(H38,$AA$1:$AB$10,2,FALSE)</f>
        <v>Zero</v>
      </c>
      <c r="J38" s="21" t="str">
        <f>IF(AND(I38="Zero")," Thousand ",IF(AND(H37=1)," Thousand ",CONCATENATE(I38," Thousand ")))</f>
        <v> Thousand </v>
      </c>
      <c r="K38" s="21"/>
      <c r="AA38" s="27">
        <v>37</v>
      </c>
      <c r="AB38" s="18" t="s">
        <v>399</v>
      </c>
    </row>
    <row r="39" spans="1:28" ht="14.25" hidden="1">
      <c r="A39" s="21">
        <f>A38-(C38*1000)</f>
        <v>500</v>
      </c>
      <c r="B39" s="24">
        <f>A39/100</f>
        <v>5</v>
      </c>
      <c r="C39" s="23">
        <f>INT(B39)</f>
        <v>5</v>
      </c>
      <c r="D39" s="21"/>
      <c r="E39" s="21"/>
      <c r="F39" s="21"/>
      <c r="G39" s="21" t="s">
        <v>374</v>
      </c>
      <c r="H39" s="23">
        <f>C39</f>
        <v>5</v>
      </c>
      <c r="I39" s="21" t="str">
        <f>VLOOKUP(H39,$AA$1:$AB$10,2,FALSE)</f>
        <v>Five</v>
      </c>
      <c r="J39" s="21" t="str">
        <f>IF(I39="Zero","",CONCATENATE(I39," Hundred "))</f>
        <v>Five Hundred </v>
      </c>
      <c r="K39" s="21"/>
      <c r="AA39" s="27">
        <v>38</v>
      </c>
      <c r="AB39" s="18" t="s">
        <v>400</v>
      </c>
    </row>
    <row r="40" spans="1:28" ht="14.25" hidden="1">
      <c r="A40" s="21">
        <f>A39-(C39*100)</f>
        <v>0</v>
      </c>
      <c r="B40" s="24">
        <f>A40/10</f>
        <v>0</v>
      </c>
      <c r="C40" s="23">
        <f>A40</f>
        <v>0</v>
      </c>
      <c r="D40" s="21"/>
      <c r="E40" s="21"/>
      <c r="F40" s="21"/>
      <c r="G40" s="21" t="s">
        <v>378</v>
      </c>
      <c r="H40" s="23">
        <f>C40</f>
        <v>0</v>
      </c>
      <c r="I40" s="21" t="str">
        <f>VLOOKUP(H40,$AA$1:$AB$101,2,FALSE)</f>
        <v>Zero</v>
      </c>
      <c r="J40" s="21" t="str">
        <f>I40</f>
        <v>Zero</v>
      </c>
      <c r="K40" s="21"/>
      <c r="AA40" s="27">
        <v>39</v>
      </c>
      <c r="AB40" s="18" t="s">
        <v>401</v>
      </c>
    </row>
    <row r="41" spans="1:28" ht="14.25" hidden="1">
      <c r="A41" s="21"/>
      <c r="B41" s="24"/>
      <c r="C41" s="23"/>
      <c r="D41" s="21"/>
      <c r="E41" s="21"/>
      <c r="F41" s="21"/>
      <c r="G41" s="313" t="str">
        <f>CONCATENATE("(Rupees ",J36," ",J37," ",J38," ",J39," and  ",J40," Only) ")</f>
        <v>(Rupees    Thousand  Five Hundred  and  Zero Only) </v>
      </c>
      <c r="H41" s="313"/>
      <c r="I41" s="313"/>
      <c r="J41" s="313"/>
      <c r="K41" s="21"/>
      <c r="AA41" s="27">
        <v>40</v>
      </c>
      <c r="AB41" s="18" t="s">
        <v>360</v>
      </c>
    </row>
    <row r="42" spans="1:28" ht="14.25" hidden="1">
      <c r="A42" s="21"/>
      <c r="B42" s="24"/>
      <c r="C42" s="23"/>
      <c r="D42" s="21"/>
      <c r="E42" s="21"/>
      <c r="F42" s="21"/>
      <c r="G42" s="313"/>
      <c r="H42" s="313"/>
      <c r="I42" s="313"/>
      <c r="J42" s="313"/>
      <c r="K42" s="21"/>
      <c r="AA42" s="27">
        <v>41</v>
      </c>
      <c r="AB42" s="18" t="s">
        <v>402</v>
      </c>
    </row>
    <row r="43" spans="1:28" ht="14.25" hidden="1">
      <c r="A43" s="21"/>
      <c r="B43" s="22"/>
      <c r="C43" s="21"/>
      <c r="D43" s="21"/>
      <c r="E43" s="21"/>
      <c r="F43" s="21"/>
      <c r="G43" s="21"/>
      <c r="H43" s="21"/>
      <c r="I43" s="21"/>
      <c r="J43" s="21"/>
      <c r="K43" s="21"/>
      <c r="AA43" s="27">
        <v>42</v>
      </c>
      <c r="AB43" s="18" t="s">
        <v>403</v>
      </c>
    </row>
    <row r="44" spans="1:28" ht="14.25" hidden="1">
      <c r="A44" s="21"/>
      <c r="B44" s="22"/>
      <c r="C44" s="21"/>
      <c r="D44" s="21"/>
      <c r="E44" s="21"/>
      <c r="F44" s="21"/>
      <c r="G44" s="21"/>
      <c r="H44" s="21"/>
      <c r="I44" s="21"/>
      <c r="J44" s="21"/>
      <c r="K44" s="21"/>
      <c r="AA44" s="27">
        <v>43</v>
      </c>
      <c r="AB44" s="18" t="s">
        <v>404</v>
      </c>
    </row>
    <row r="45" spans="1:28" ht="14.25" hidden="1">
      <c r="A45" s="21"/>
      <c r="B45" s="22"/>
      <c r="C45" s="21"/>
      <c r="D45" s="21"/>
      <c r="E45" s="21"/>
      <c r="F45" s="21"/>
      <c r="G45" s="21"/>
      <c r="H45" s="21"/>
      <c r="I45" s="21"/>
      <c r="J45" s="21"/>
      <c r="K45" s="21"/>
      <c r="AA45" s="27">
        <v>44</v>
      </c>
      <c r="AB45" s="18" t="s">
        <v>405</v>
      </c>
    </row>
    <row r="46" spans="1:28" ht="14.25" hidden="1">
      <c r="A46" s="21"/>
      <c r="B46" s="22"/>
      <c r="C46" s="21"/>
      <c r="D46" s="21"/>
      <c r="E46" s="21"/>
      <c r="F46" s="21"/>
      <c r="G46" s="21"/>
      <c r="H46" s="21"/>
      <c r="I46" s="21"/>
      <c r="J46" s="21"/>
      <c r="K46" s="21"/>
      <c r="AA46" s="27">
        <v>45</v>
      </c>
      <c r="AB46" s="18" t="s">
        <v>406</v>
      </c>
    </row>
    <row r="47" spans="1:28" ht="14.25" hidden="1">
      <c r="A47" s="21"/>
      <c r="B47" s="22"/>
      <c r="C47" s="21"/>
      <c r="D47" s="21"/>
      <c r="E47" s="21"/>
      <c r="F47" s="21"/>
      <c r="G47" s="21"/>
      <c r="H47" s="21"/>
      <c r="I47" s="21"/>
      <c r="J47" s="21"/>
      <c r="K47" s="21"/>
      <c r="AA47" s="27">
        <v>46</v>
      </c>
      <c r="AB47" s="18" t="s">
        <v>407</v>
      </c>
    </row>
    <row r="48" spans="1:28" ht="14.25" hidden="1">
      <c r="A48" s="21"/>
      <c r="B48" s="24"/>
      <c r="C48" s="23"/>
      <c r="D48" s="21"/>
      <c r="E48" s="21"/>
      <c r="F48" s="21"/>
      <c r="G48" s="21"/>
      <c r="H48" s="23"/>
      <c r="I48" s="21"/>
      <c r="J48" s="21"/>
      <c r="K48" s="21"/>
      <c r="AA48" s="27">
        <v>47</v>
      </c>
      <c r="AB48" s="18" t="s">
        <v>408</v>
      </c>
    </row>
    <row r="49" spans="1:28" ht="14.25" hidden="1">
      <c r="A49" s="21"/>
      <c r="B49" s="24"/>
      <c r="C49" s="23"/>
      <c r="D49" s="21"/>
      <c r="E49" s="21"/>
      <c r="F49" s="21"/>
      <c r="G49" s="21"/>
      <c r="H49" s="23"/>
      <c r="I49" s="21"/>
      <c r="J49" s="21"/>
      <c r="K49" s="21"/>
      <c r="AA49" s="27">
        <v>48</v>
      </c>
      <c r="AB49" s="18" t="s">
        <v>409</v>
      </c>
    </row>
    <row r="50" spans="1:28" ht="18.75" hidden="1">
      <c r="A50" s="314" t="s">
        <v>410</v>
      </c>
      <c r="B50" s="314"/>
      <c r="C50" s="314"/>
      <c r="D50" s="314"/>
      <c r="E50" s="314"/>
      <c r="F50" s="314"/>
      <c r="G50" s="314"/>
      <c r="H50" s="314"/>
      <c r="I50" s="314"/>
      <c r="J50" s="314"/>
      <c r="K50" s="21"/>
      <c r="AA50" s="27">
        <v>49</v>
      </c>
      <c r="AB50" s="18" t="s">
        <v>411</v>
      </c>
    </row>
    <row r="51" spans="1:28" ht="14.25" hidden="1">
      <c r="A51" s="21">
        <f>A1</f>
        <v>500</v>
      </c>
      <c r="B51" s="24">
        <f>A51/100</f>
        <v>5</v>
      </c>
      <c r="C51" s="23">
        <f>INT(B51)</f>
        <v>5</v>
      </c>
      <c r="D51" s="21"/>
      <c r="E51" s="21"/>
      <c r="F51" s="21"/>
      <c r="G51" s="21" t="s">
        <v>374</v>
      </c>
      <c r="H51" s="23">
        <f>C51</f>
        <v>5</v>
      </c>
      <c r="I51" s="21" t="str">
        <f>VLOOKUP(H51,$AA$1:$AB$10,2,FALSE)</f>
        <v>Five</v>
      </c>
      <c r="J51" s="21" t="str">
        <f>IF(I51="Zero","",CONCATENATE(I51," Hundred "))</f>
        <v>Five Hundred </v>
      </c>
      <c r="K51" s="21"/>
      <c r="AA51" s="27">
        <v>50</v>
      </c>
      <c r="AB51" s="18" t="s">
        <v>364</v>
      </c>
    </row>
    <row r="52" spans="1:28" ht="14.25" hidden="1">
      <c r="A52" s="21">
        <f>A51-(C51*100)</f>
        <v>0</v>
      </c>
      <c r="B52" s="24">
        <f>A52/10</f>
        <v>0</v>
      </c>
      <c r="C52" s="23">
        <f>A52</f>
        <v>0</v>
      </c>
      <c r="D52" s="21"/>
      <c r="E52" s="21"/>
      <c r="F52" s="21"/>
      <c r="G52" s="21" t="s">
        <v>378</v>
      </c>
      <c r="H52" s="23">
        <f>C52</f>
        <v>0</v>
      </c>
      <c r="I52" s="21" t="str">
        <f>VLOOKUP(H52,$AA$1:$AB$101,2,FALSE)</f>
        <v>Zero</v>
      </c>
      <c r="J52" s="21" t="str">
        <f>I52</f>
        <v>Zero</v>
      </c>
      <c r="K52" s="21"/>
      <c r="AA52" s="27">
        <v>51</v>
      </c>
      <c r="AB52" s="18" t="s">
        <v>412</v>
      </c>
    </row>
    <row r="53" spans="1:28" ht="14.25" hidden="1">
      <c r="A53" s="21"/>
      <c r="B53" s="24"/>
      <c r="C53" s="23"/>
      <c r="D53" s="21"/>
      <c r="E53" s="21"/>
      <c r="F53" s="21"/>
      <c r="G53" s="313" t="str">
        <f>CONCATENATE("(Rupees ",J48," ",J49," ",J50," ",J51," and  ",J52," Only) ")</f>
        <v>(Rupees    Five Hundred  and  Zero Only) </v>
      </c>
      <c r="H53" s="313"/>
      <c r="I53" s="313"/>
      <c r="J53" s="313"/>
      <c r="K53" s="21"/>
      <c r="AA53" s="27">
        <v>52</v>
      </c>
      <c r="AB53" s="18" t="s">
        <v>413</v>
      </c>
    </row>
    <row r="54" spans="1:28" ht="14.25" hidden="1">
      <c r="A54" s="21"/>
      <c r="B54" s="22"/>
      <c r="C54" s="21"/>
      <c r="D54" s="21"/>
      <c r="E54" s="21"/>
      <c r="F54" s="21"/>
      <c r="G54" s="21"/>
      <c r="H54" s="21"/>
      <c r="I54" s="21"/>
      <c r="J54" s="21"/>
      <c r="K54" s="21"/>
      <c r="AA54" s="27">
        <v>53</v>
      </c>
      <c r="AB54" s="18" t="s">
        <v>414</v>
      </c>
    </row>
    <row r="55" spans="1:28" ht="14.25" hidden="1">
      <c r="A55" s="21"/>
      <c r="B55" s="22"/>
      <c r="C55" s="21"/>
      <c r="D55" s="21"/>
      <c r="E55" s="21"/>
      <c r="F55" s="21"/>
      <c r="G55" s="21"/>
      <c r="H55" s="21"/>
      <c r="I55" s="21"/>
      <c r="J55" s="21"/>
      <c r="K55" s="21"/>
      <c r="AA55" s="27">
        <v>54</v>
      </c>
      <c r="AB55" s="18" t="s">
        <v>415</v>
      </c>
    </row>
    <row r="56" spans="1:28" ht="14.25" hidden="1">
      <c r="A56" s="21"/>
      <c r="B56" s="22"/>
      <c r="C56" s="21"/>
      <c r="D56" s="21"/>
      <c r="E56" s="21"/>
      <c r="F56" s="21"/>
      <c r="G56" s="21"/>
      <c r="H56" s="21"/>
      <c r="I56" s="21"/>
      <c r="J56" s="21"/>
      <c r="K56" s="21"/>
      <c r="AA56" s="27">
        <v>55</v>
      </c>
      <c r="AB56" s="18" t="s">
        <v>416</v>
      </c>
    </row>
    <row r="57" spans="1:28" ht="14.25" hidden="1">
      <c r="A57" s="21"/>
      <c r="B57" s="22"/>
      <c r="C57" s="21"/>
      <c r="D57" s="21"/>
      <c r="E57" s="21"/>
      <c r="F57" s="21"/>
      <c r="G57" s="21"/>
      <c r="H57" s="21"/>
      <c r="I57" s="21"/>
      <c r="J57" s="21"/>
      <c r="K57" s="21"/>
      <c r="AA57" s="27">
        <v>56</v>
      </c>
      <c r="AB57" s="18" t="s">
        <v>417</v>
      </c>
    </row>
    <row r="58" spans="1:28" ht="14.25" hidden="1">
      <c r="A58" s="21"/>
      <c r="B58" s="22"/>
      <c r="C58" s="21"/>
      <c r="D58" s="21"/>
      <c r="E58" s="21"/>
      <c r="F58" s="21"/>
      <c r="G58" s="21"/>
      <c r="H58" s="21"/>
      <c r="I58" s="21"/>
      <c r="J58" s="21"/>
      <c r="K58" s="21"/>
      <c r="AA58" s="27">
        <v>57</v>
      </c>
      <c r="AB58" s="18" t="s">
        <v>418</v>
      </c>
    </row>
    <row r="59" spans="1:28" ht="14.25" hidden="1">
      <c r="A59" s="21"/>
      <c r="B59" s="22"/>
      <c r="C59" s="21"/>
      <c r="D59" s="21"/>
      <c r="E59" s="21"/>
      <c r="F59" s="21"/>
      <c r="G59" s="21"/>
      <c r="H59" s="21"/>
      <c r="I59" s="21"/>
      <c r="J59" s="21"/>
      <c r="K59" s="21"/>
      <c r="AA59" s="27">
        <v>58</v>
      </c>
      <c r="AB59" s="18" t="s">
        <v>419</v>
      </c>
    </row>
    <row r="60" spans="1:28" ht="14.25" hidden="1">
      <c r="A60" s="21"/>
      <c r="B60" s="24"/>
      <c r="C60" s="23"/>
      <c r="D60" s="21"/>
      <c r="E60" s="21"/>
      <c r="F60" s="21"/>
      <c r="G60" s="21"/>
      <c r="H60" s="23"/>
      <c r="I60" s="21"/>
      <c r="J60" s="21"/>
      <c r="K60" s="21"/>
      <c r="AA60" s="27">
        <v>59</v>
      </c>
      <c r="AB60" s="18" t="s">
        <v>420</v>
      </c>
    </row>
    <row r="61" spans="1:28" ht="14.25" hidden="1">
      <c r="A61" s="21"/>
      <c r="B61" s="24"/>
      <c r="C61" s="23"/>
      <c r="D61" s="21"/>
      <c r="E61" s="21"/>
      <c r="F61" s="21"/>
      <c r="G61" s="21"/>
      <c r="H61" s="23"/>
      <c r="I61" s="21"/>
      <c r="J61" s="21"/>
      <c r="K61" s="21"/>
      <c r="AA61" s="27">
        <v>60</v>
      </c>
      <c r="AB61" s="18" t="s">
        <v>368</v>
      </c>
    </row>
    <row r="62" spans="1:28" ht="14.25" hidden="1">
      <c r="A62" s="21"/>
      <c r="B62" s="24"/>
      <c r="C62" s="23"/>
      <c r="D62" s="21"/>
      <c r="E62" s="21"/>
      <c r="F62" s="21"/>
      <c r="G62" s="21"/>
      <c r="H62" s="23"/>
      <c r="I62" s="21"/>
      <c r="J62" s="21"/>
      <c r="K62" s="21"/>
      <c r="AA62" s="27">
        <v>61</v>
      </c>
      <c r="AB62" s="18" t="s">
        <v>421</v>
      </c>
    </row>
    <row r="63" spans="1:28" ht="18.75" hidden="1">
      <c r="A63" s="314" t="s">
        <v>410</v>
      </c>
      <c r="B63" s="314"/>
      <c r="C63" s="314"/>
      <c r="D63" s="314"/>
      <c r="E63" s="314"/>
      <c r="F63" s="314"/>
      <c r="G63" s="314"/>
      <c r="H63" s="314"/>
      <c r="I63" s="314"/>
      <c r="J63" s="314"/>
      <c r="K63" s="21"/>
      <c r="AA63" s="27">
        <v>62</v>
      </c>
      <c r="AB63" s="18" t="s">
        <v>422</v>
      </c>
    </row>
    <row r="64" spans="1:28" ht="14.25" hidden="1">
      <c r="A64" s="21">
        <f>A1</f>
        <v>500</v>
      </c>
      <c r="B64" s="24">
        <f>A64/10</f>
        <v>50</v>
      </c>
      <c r="C64" s="23">
        <f>A64</f>
        <v>500</v>
      </c>
      <c r="D64" s="21"/>
      <c r="E64" s="21"/>
      <c r="F64" s="21"/>
      <c r="G64" s="21" t="s">
        <v>378</v>
      </c>
      <c r="H64" s="23">
        <f>C64</f>
        <v>500</v>
      </c>
      <c r="I64" s="21" t="e">
        <f>VLOOKUP(H64,$AA$1:$AB$101,2,FALSE)</f>
        <v>#N/A</v>
      </c>
      <c r="J64" s="21" t="e">
        <f>I64</f>
        <v>#N/A</v>
      </c>
      <c r="K64" s="21"/>
      <c r="AA64" s="27">
        <v>63</v>
      </c>
      <c r="AB64" s="18" t="s">
        <v>423</v>
      </c>
    </row>
    <row r="65" spans="1:28" ht="14.25" hidden="1">
      <c r="A65" s="21"/>
      <c r="B65" s="24"/>
      <c r="C65" s="23"/>
      <c r="D65" s="21"/>
      <c r="E65" s="21"/>
      <c r="F65" s="21"/>
      <c r="G65" s="313" t="e">
        <f>CONCATENATE("(Rupees ",J60," ",J61," ",J62," ",J63," ",J64," Only) ")</f>
        <v>#N/A</v>
      </c>
      <c r="H65" s="313"/>
      <c r="I65" s="313"/>
      <c r="J65" s="313"/>
      <c r="K65" s="21"/>
      <c r="AA65" s="27">
        <v>64</v>
      </c>
      <c r="AB65" s="18" t="s">
        <v>424</v>
      </c>
    </row>
    <row r="66" spans="1:28" ht="14.25" hidden="1">
      <c r="A66" s="21"/>
      <c r="B66" s="22"/>
      <c r="C66" s="21"/>
      <c r="D66" s="21"/>
      <c r="E66" s="21"/>
      <c r="F66" s="21"/>
      <c r="G66" s="21"/>
      <c r="H66" s="21"/>
      <c r="I66" s="21"/>
      <c r="J66" s="21"/>
      <c r="K66" s="21"/>
      <c r="AA66" s="27">
        <v>65</v>
      </c>
      <c r="AB66" s="18" t="s">
        <v>425</v>
      </c>
    </row>
    <row r="67" spans="1:28" ht="14.25" hidden="1">
      <c r="A67" s="21"/>
      <c r="B67" s="22"/>
      <c r="C67" s="21"/>
      <c r="D67" s="21"/>
      <c r="E67" s="21"/>
      <c r="F67" s="21"/>
      <c r="G67" s="21"/>
      <c r="H67" s="21"/>
      <c r="I67" s="21"/>
      <c r="J67" s="21"/>
      <c r="K67" s="21"/>
      <c r="AA67" s="27">
        <v>66</v>
      </c>
      <c r="AB67" s="18" t="s">
        <v>426</v>
      </c>
    </row>
    <row r="68" spans="1:28" ht="14.25" hidden="1">
      <c r="A68" s="21"/>
      <c r="B68" s="22"/>
      <c r="C68" s="21"/>
      <c r="D68" s="21"/>
      <c r="E68" s="21"/>
      <c r="F68" s="21"/>
      <c r="G68" s="21"/>
      <c r="H68" s="21"/>
      <c r="I68" s="21"/>
      <c r="J68" s="21"/>
      <c r="K68" s="21"/>
      <c r="AA68" s="27">
        <v>67</v>
      </c>
      <c r="AB68" s="18" t="s">
        <v>427</v>
      </c>
    </row>
    <row r="69" spans="1:28" ht="14.25" hidden="1">
      <c r="A69" s="21"/>
      <c r="B69" s="22"/>
      <c r="C69" s="21"/>
      <c r="D69" s="21"/>
      <c r="E69" s="21"/>
      <c r="F69" s="21"/>
      <c r="G69" s="21"/>
      <c r="H69" s="21"/>
      <c r="I69" s="21"/>
      <c r="J69" s="21"/>
      <c r="K69" s="21"/>
      <c r="AA69" s="27">
        <v>68</v>
      </c>
      <c r="AB69" s="18" t="s">
        <v>428</v>
      </c>
    </row>
    <row r="70" spans="1:28" ht="15" hidden="1">
      <c r="A70" s="311" t="str">
        <f>IF(AND(A1&gt;=100000),G11,IF(AND(A1&gt;=10000,A1&lt;=99999),G26,IF(AND(A1&gt;=1000,A1&lt;=9999),G41,IF(AND(A1&gt;=100,A1&lt;=999),G53,G65))))</f>
        <v>(Rupees    Five Hundred  and  Zero Only) </v>
      </c>
      <c r="B70" s="311"/>
      <c r="C70" s="311"/>
      <c r="D70" s="311"/>
      <c r="E70" s="311"/>
      <c r="F70" s="311"/>
      <c r="G70" s="311"/>
      <c r="H70" s="311"/>
      <c r="I70" s="311"/>
      <c r="J70" s="311"/>
      <c r="K70" s="21"/>
      <c r="AA70" s="27">
        <v>69</v>
      </c>
      <c r="AB70" s="18" t="s">
        <v>429</v>
      </c>
    </row>
    <row r="71" spans="1:28" ht="14.25" hidden="1">
      <c r="A71" s="21"/>
      <c r="B71" s="22"/>
      <c r="C71" s="21"/>
      <c r="D71" s="21"/>
      <c r="E71" s="21"/>
      <c r="F71" s="21"/>
      <c r="G71" s="21"/>
      <c r="H71" s="21"/>
      <c r="I71" s="21"/>
      <c r="J71" s="21"/>
      <c r="K71" s="21"/>
      <c r="AA71" s="27">
        <v>70</v>
      </c>
      <c r="AB71" s="18" t="s">
        <v>372</v>
      </c>
    </row>
    <row r="72" spans="1:28" ht="14.25" hidden="1">
      <c r="A72" s="21"/>
      <c r="B72" s="22"/>
      <c r="C72" s="21"/>
      <c r="D72" s="21"/>
      <c r="E72" s="21"/>
      <c r="F72" s="21"/>
      <c r="G72" s="21"/>
      <c r="H72" s="21"/>
      <c r="I72" s="21"/>
      <c r="J72" s="21"/>
      <c r="K72" s="21"/>
      <c r="AA72" s="27">
        <v>71</v>
      </c>
      <c r="AB72" s="18" t="s">
        <v>430</v>
      </c>
    </row>
    <row r="73" spans="1:28" ht="14.25" hidden="1">
      <c r="A73" s="21"/>
      <c r="B73" s="22"/>
      <c r="C73" s="21"/>
      <c r="D73" s="21"/>
      <c r="E73" s="21"/>
      <c r="F73" s="21"/>
      <c r="G73" s="21"/>
      <c r="H73" s="21"/>
      <c r="I73" s="21"/>
      <c r="J73" s="21"/>
      <c r="K73" s="21"/>
      <c r="AA73" s="27">
        <v>72</v>
      </c>
      <c r="AB73" s="18" t="s">
        <v>431</v>
      </c>
    </row>
    <row r="74" spans="1:28" ht="14.25" hidden="1">
      <c r="A74" s="21"/>
      <c r="B74" s="22"/>
      <c r="C74" s="21"/>
      <c r="D74" s="21"/>
      <c r="E74" s="21"/>
      <c r="F74" s="21"/>
      <c r="G74" s="21"/>
      <c r="H74" s="21"/>
      <c r="I74" s="21"/>
      <c r="J74" s="21"/>
      <c r="K74" s="21"/>
      <c r="AA74" s="27">
        <v>73</v>
      </c>
      <c r="AB74" s="18" t="s">
        <v>432</v>
      </c>
    </row>
    <row r="75" spans="1:28" ht="14.25" hidden="1">
      <c r="A75" s="21"/>
      <c r="B75" s="22"/>
      <c r="C75" s="21"/>
      <c r="D75" s="21"/>
      <c r="E75" s="21"/>
      <c r="F75" s="21"/>
      <c r="G75" s="21"/>
      <c r="H75" s="21"/>
      <c r="I75" s="21"/>
      <c r="J75" s="21"/>
      <c r="K75" s="21"/>
      <c r="AA75" s="27">
        <v>74</v>
      </c>
      <c r="AB75" s="18" t="s">
        <v>433</v>
      </c>
    </row>
    <row r="76" spans="1:28" ht="14.25" hidden="1">
      <c r="A76" s="21"/>
      <c r="B76" s="22"/>
      <c r="C76" s="21"/>
      <c r="D76" s="21"/>
      <c r="E76" s="21"/>
      <c r="F76" s="21"/>
      <c r="G76" s="21"/>
      <c r="H76" s="21"/>
      <c r="I76" s="21"/>
      <c r="J76" s="21"/>
      <c r="K76" s="21"/>
      <c r="AA76" s="27">
        <v>75</v>
      </c>
      <c r="AB76" s="18" t="s">
        <v>434</v>
      </c>
    </row>
    <row r="77" spans="1:28" ht="14.25" hidden="1">
      <c r="A77" s="21"/>
      <c r="B77" s="22"/>
      <c r="C77" s="21"/>
      <c r="D77" s="21"/>
      <c r="E77" s="21"/>
      <c r="F77" s="21"/>
      <c r="G77" s="21"/>
      <c r="H77" s="21"/>
      <c r="I77" s="21"/>
      <c r="J77" s="21"/>
      <c r="K77" s="21"/>
      <c r="AA77" s="27">
        <v>76</v>
      </c>
      <c r="AB77" s="18" t="s">
        <v>435</v>
      </c>
    </row>
    <row r="78" spans="1:28" ht="14.25" hidden="1">
      <c r="A78" s="21"/>
      <c r="B78" s="22"/>
      <c r="C78" s="21"/>
      <c r="D78" s="21"/>
      <c r="E78" s="21"/>
      <c r="F78" s="21"/>
      <c r="G78" s="21"/>
      <c r="H78" s="21"/>
      <c r="I78" s="21"/>
      <c r="J78" s="21"/>
      <c r="K78" s="21"/>
      <c r="AA78" s="27">
        <v>77</v>
      </c>
      <c r="AB78" s="18" t="s">
        <v>436</v>
      </c>
    </row>
    <row r="79" spans="1:28" ht="14.25" hidden="1">
      <c r="A79" s="21"/>
      <c r="B79" s="22"/>
      <c r="C79" s="21"/>
      <c r="D79" s="21"/>
      <c r="E79" s="21"/>
      <c r="F79" s="21"/>
      <c r="G79" s="21"/>
      <c r="H79" s="21"/>
      <c r="I79" s="21"/>
      <c r="J79" s="21"/>
      <c r="K79" s="21"/>
      <c r="AA79" s="27">
        <v>78</v>
      </c>
      <c r="AB79" s="18" t="s">
        <v>437</v>
      </c>
    </row>
    <row r="80" spans="1:28" ht="14.25" hidden="1">
      <c r="A80" s="21"/>
      <c r="B80" s="22"/>
      <c r="C80" s="21"/>
      <c r="D80" s="21"/>
      <c r="E80" s="21"/>
      <c r="F80" s="21"/>
      <c r="G80" s="21"/>
      <c r="H80" s="21"/>
      <c r="I80" s="21"/>
      <c r="J80" s="21"/>
      <c r="K80" s="21"/>
      <c r="AA80" s="27">
        <v>79</v>
      </c>
      <c r="AB80" s="18" t="s">
        <v>438</v>
      </c>
    </row>
    <row r="81" spans="1:28" ht="14.25" hidden="1">
      <c r="A81" s="21"/>
      <c r="B81" s="22"/>
      <c r="C81" s="21"/>
      <c r="D81" s="21"/>
      <c r="E81" s="21"/>
      <c r="F81" s="21"/>
      <c r="G81" s="21"/>
      <c r="H81" s="21"/>
      <c r="I81" s="21"/>
      <c r="J81" s="21"/>
      <c r="K81" s="21"/>
      <c r="AA81" s="27">
        <v>80</v>
      </c>
      <c r="AB81" s="18" t="s">
        <v>376</v>
      </c>
    </row>
    <row r="82" spans="1:28" ht="14.25" hidden="1">
      <c r="A82" s="21"/>
      <c r="B82" s="22"/>
      <c r="C82" s="21"/>
      <c r="D82" s="21"/>
      <c r="E82" s="21"/>
      <c r="F82" s="21"/>
      <c r="G82" s="21"/>
      <c r="H82" s="21"/>
      <c r="I82" s="21"/>
      <c r="J82" s="21"/>
      <c r="K82" s="21"/>
      <c r="AA82" s="27">
        <v>81</v>
      </c>
      <c r="AB82" s="18" t="s">
        <v>439</v>
      </c>
    </row>
    <row r="83" spans="1:28" ht="14.25" hidden="1">
      <c r="A83" s="21"/>
      <c r="B83" s="22"/>
      <c r="C83" s="21"/>
      <c r="D83" s="21"/>
      <c r="E83" s="21"/>
      <c r="F83" s="21"/>
      <c r="G83" s="21"/>
      <c r="H83" s="21"/>
      <c r="I83" s="21"/>
      <c r="J83" s="21"/>
      <c r="K83" s="21"/>
      <c r="AA83" s="27">
        <v>82</v>
      </c>
      <c r="AB83" s="18" t="s">
        <v>440</v>
      </c>
    </row>
    <row r="84" spans="1:28" ht="14.25" hidden="1">
      <c r="A84" s="21"/>
      <c r="B84" s="22"/>
      <c r="C84" s="21"/>
      <c r="D84" s="21"/>
      <c r="E84" s="21"/>
      <c r="F84" s="21"/>
      <c r="G84" s="21"/>
      <c r="H84" s="21"/>
      <c r="I84" s="21"/>
      <c r="J84" s="21"/>
      <c r="K84" s="21"/>
      <c r="AA84" s="27">
        <v>83</v>
      </c>
      <c r="AB84" s="18" t="s">
        <v>441</v>
      </c>
    </row>
    <row r="85" spans="1:28" ht="14.25" hidden="1">
      <c r="A85" s="21"/>
      <c r="B85" s="22"/>
      <c r="C85" s="21"/>
      <c r="D85" s="21"/>
      <c r="E85" s="21"/>
      <c r="F85" s="21"/>
      <c r="G85" s="21"/>
      <c r="H85" s="21"/>
      <c r="I85" s="21"/>
      <c r="J85" s="21"/>
      <c r="K85" s="21"/>
      <c r="AA85" s="27">
        <v>84</v>
      </c>
      <c r="AB85" s="18" t="s">
        <v>442</v>
      </c>
    </row>
    <row r="86" spans="1:28" ht="14.25" hidden="1">
      <c r="A86" s="21"/>
      <c r="B86" s="22"/>
      <c r="C86" s="21"/>
      <c r="D86" s="21"/>
      <c r="E86" s="21"/>
      <c r="F86" s="21"/>
      <c r="G86" s="21"/>
      <c r="H86" s="21"/>
      <c r="I86" s="21"/>
      <c r="J86" s="21"/>
      <c r="K86" s="21"/>
      <c r="AA86" s="27">
        <v>85</v>
      </c>
      <c r="AB86" s="18" t="s">
        <v>443</v>
      </c>
    </row>
    <row r="87" spans="1:28" ht="14.25" hidden="1">
      <c r="A87" s="21"/>
      <c r="B87" s="22"/>
      <c r="C87" s="21"/>
      <c r="D87" s="21"/>
      <c r="E87" s="21"/>
      <c r="F87" s="21"/>
      <c r="G87" s="21"/>
      <c r="H87" s="21"/>
      <c r="I87" s="21"/>
      <c r="J87" s="21"/>
      <c r="K87" s="21"/>
      <c r="AA87" s="27">
        <v>86</v>
      </c>
      <c r="AB87" s="18" t="s">
        <v>444</v>
      </c>
    </row>
    <row r="88" spans="1:28" ht="14.25" hidden="1">
      <c r="A88" s="21"/>
      <c r="B88" s="22"/>
      <c r="C88" s="21"/>
      <c r="D88" s="21"/>
      <c r="E88" s="21"/>
      <c r="F88" s="21"/>
      <c r="G88" s="21"/>
      <c r="H88" s="21"/>
      <c r="I88" s="21"/>
      <c r="J88" s="21"/>
      <c r="K88" s="21"/>
      <c r="AA88" s="27">
        <v>87</v>
      </c>
      <c r="AB88" s="18" t="s">
        <v>445</v>
      </c>
    </row>
    <row r="89" spans="1:28" ht="14.25" hidden="1">
      <c r="A89" s="21"/>
      <c r="B89" s="22"/>
      <c r="C89" s="21"/>
      <c r="D89" s="21"/>
      <c r="E89" s="21"/>
      <c r="F89" s="21"/>
      <c r="G89" s="21"/>
      <c r="H89" s="21"/>
      <c r="I89" s="21"/>
      <c r="J89" s="21"/>
      <c r="K89" s="21"/>
      <c r="AA89" s="27">
        <v>88</v>
      </c>
      <c r="AB89" s="18" t="s">
        <v>446</v>
      </c>
    </row>
    <row r="90" spans="1:28" ht="14.25" hidden="1">
      <c r="A90" s="21"/>
      <c r="B90" s="22"/>
      <c r="C90" s="21"/>
      <c r="D90" s="21"/>
      <c r="E90" s="21"/>
      <c r="F90" s="21"/>
      <c r="G90" s="21"/>
      <c r="H90" s="21"/>
      <c r="I90" s="21"/>
      <c r="J90" s="21"/>
      <c r="K90" s="21"/>
      <c r="AA90" s="27">
        <v>89</v>
      </c>
      <c r="AB90" s="18" t="s">
        <v>447</v>
      </c>
    </row>
    <row r="91" spans="1:28" ht="14.25" hidden="1">
      <c r="A91" s="21"/>
      <c r="B91" s="22"/>
      <c r="C91" s="21"/>
      <c r="D91" s="21"/>
      <c r="E91" s="21"/>
      <c r="F91" s="21"/>
      <c r="G91" s="21"/>
      <c r="H91" s="21"/>
      <c r="I91" s="21"/>
      <c r="J91" s="21"/>
      <c r="K91" s="21"/>
      <c r="AA91" s="27">
        <v>90</v>
      </c>
      <c r="AB91" s="18" t="s">
        <v>380</v>
      </c>
    </row>
    <row r="92" spans="1:28" ht="14.25" hidden="1">
      <c r="A92" s="21"/>
      <c r="B92" s="22"/>
      <c r="C92" s="21"/>
      <c r="D92" s="21"/>
      <c r="E92" s="21"/>
      <c r="F92" s="21"/>
      <c r="G92" s="21"/>
      <c r="H92" s="21"/>
      <c r="I92" s="21"/>
      <c r="J92" s="21"/>
      <c r="K92" s="21"/>
      <c r="AA92" s="27">
        <v>91</v>
      </c>
      <c r="AB92" s="18" t="s">
        <v>448</v>
      </c>
    </row>
    <row r="93" spans="1:28" ht="14.25" hidden="1">
      <c r="A93" s="21"/>
      <c r="B93" s="22"/>
      <c r="C93" s="21"/>
      <c r="D93" s="21"/>
      <c r="E93" s="21"/>
      <c r="F93" s="21"/>
      <c r="G93" s="21"/>
      <c r="H93" s="21"/>
      <c r="I93" s="21"/>
      <c r="J93" s="21"/>
      <c r="K93" s="21"/>
      <c r="AA93" s="27">
        <v>92</v>
      </c>
      <c r="AB93" s="18" t="s">
        <v>449</v>
      </c>
    </row>
    <row r="94" spans="1:28" ht="14.25" hidden="1">
      <c r="A94" s="21"/>
      <c r="B94" s="22"/>
      <c r="C94" s="21"/>
      <c r="D94" s="21"/>
      <c r="E94" s="21"/>
      <c r="F94" s="21"/>
      <c r="G94" s="21"/>
      <c r="H94" s="21"/>
      <c r="I94" s="21"/>
      <c r="J94" s="21"/>
      <c r="K94" s="21"/>
      <c r="AA94" s="27">
        <v>93</v>
      </c>
      <c r="AB94" s="18" t="s">
        <v>450</v>
      </c>
    </row>
    <row r="95" spans="1:28" ht="14.25" hidden="1">
      <c r="A95" s="21"/>
      <c r="B95" s="22"/>
      <c r="C95" s="21"/>
      <c r="D95" s="21"/>
      <c r="E95" s="21"/>
      <c r="F95" s="21"/>
      <c r="G95" s="21"/>
      <c r="H95" s="21"/>
      <c r="I95" s="21"/>
      <c r="J95" s="21"/>
      <c r="K95" s="21"/>
      <c r="AA95" s="27">
        <v>94</v>
      </c>
      <c r="AB95" s="18" t="s">
        <v>451</v>
      </c>
    </row>
    <row r="96" spans="1:28" ht="14.25" hidden="1">
      <c r="A96" s="21"/>
      <c r="B96" s="22"/>
      <c r="C96" s="21"/>
      <c r="D96" s="21"/>
      <c r="E96" s="21"/>
      <c r="F96" s="21"/>
      <c r="G96" s="21"/>
      <c r="H96" s="21"/>
      <c r="I96" s="21"/>
      <c r="J96" s="21"/>
      <c r="K96" s="21"/>
      <c r="AA96" s="27">
        <v>95</v>
      </c>
      <c r="AB96" s="18" t="s">
        <v>452</v>
      </c>
    </row>
    <row r="97" spans="1:28" ht="14.25" hidden="1">
      <c r="A97" s="21"/>
      <c r="B97" s="22"/>
      <c r="C97" s="21"/>
      <c r="D97" s="21"/>
      <c r="E97" s="21"/>
      <c r="F97" s="21"/>
      <c r="G97" s="21"/>
      <c r="H97" s="21"/>
      <c r="I97" s="21"/>
      <c r="J97" s="21"/>
      <c r="K97" s="21"/>
      <c r="AA97" s="27">
        <v>96</v>
      </c>
      <c r="AB97" s="18" t="s">
        <v>453</v>
      </c>
    </row>
    <row r="98" spans="1:28" ht="14.25" hidden="1">
      <c r="A98" s="21"/>
      <c r="B98" s="22"/>
      <c r="C98" s="21"/>
      <c r="D98" s="21"/>
      <c r="E98" s="21"/>
      <c r="F98" s="21"/>
      <c r="G98" s="21"/>
      <c r="H98" s="21"/>
      <c r="I98" s="21"/>
      <c r="J98" s="21"/>
      <c r="K98" s="21"/>
      <c r="AA98" s="27">
        <v>97</v>
      </c>
      <c r="AB98" s="18" t="s">
        <v>454</v>
      </c>
    </row>
    <row r="99" spans="1:28" ht="20.25" customHeight="1" hidden="1">
      <c r="A99" s="31"/>
      <c r="B99" s="32"/>
      <c r="C99" s="21"/>
      <c r="D99" s="21"/>
      <c r="E99" s="21"/>
      <c r="F99" s="21"/>
      <c r="G99" s="21"/>
      <c r="H99" s="21"/>
      <c r="I99" s="21"/>
      <c r="J99" s="21"/>
      <c r="K99" s="21"/>
      <c r="AA99" s="27">
        <v>98</v>
      </c>
      <c r="AB99" s="18" t="s">
        <v>455</v>
      </c>
    </row>
    <row r="100" spans="1:28" s="14" customFormat="1" ht="27.75" customHeight="1">
      <c r="A100" s="33">
        <f>'10'!I26</f>
        <v>550</v>
      </c>
      <c r="B100" s="34" t="str">
        <f>A166</f>
        <v>(Rupees    Five Hundred  and  Fifty Only) </v>
      </c>
      <c r="C100" s="35"/>
      <c r="D100" s="35"/>
      <c r="E100" s="35"/>
      <c r="F100" s="35"/>
      <c r="G100" s="35"/>
      <c r="H100" s="35"/>
      <c r="I100" s="35"/>
      <c r="J100" s="35"/>
      <c r="K100" s="35"/>
      <c r="AA100" s="15">
        <v>99</v>
      </c>
      <c r="AB100" s="14" t="s">
        <v>456</v>
      </c>
    </row>
    <row r="101" spans="1:28" ht="18.75" hidden="1">
      <c r="A101" s="312" t="s">
        <v>358</v>
      </c>
      <c r="B101" s="312"/>
      <c r="C101" s="312"/>
      <c r="D101" s="312"/>
      <c r="E101" s="312"/>
      <c r="F101" s="312"/>
      <c r="G101" s="312"/>
      <c r="H101" s="312"/>
      <c r="I101" s="312"/>
      <c r="J101" s="312"/>
      <c r="K101" s="312"/>
      <c r="AA101" s="27">
        <v>100</v>
      </c>
      <c r="AB101" s="18" t="s">
        <v>374</v>
      </c>
    </row>
    <row r="102" spans="1:11" ht="14.25" hidden="1">
      <c r="A102" s="21">
        <f>A100</f>
        <v>550</v>
      </c>
      <c r="B102" s="24">
        <f>A102/100000</f>
        <v>0.0055</v>
      </c>
      <c r="C102" s="23">
        <f>INT(B102)</f>
        <v>0</v>
      </c>
      <c r="D102" s="21"/>
      <c r="E102" s="21"/>
      <c r="F102" s="21"/>
      <c r="G102" s="21" t="s">
        <v>362</v>
      </c>
      <c r="H102" s="23">
        <f>C102</f>
        <v>0</v>
      </c>
      <c r="I102" s="21" t="str">
        <f>VLOOKUP(H102,$AA$1:$AB$10,2,FALSE)</f>
        <v>Zero</v>
      </c>
      <c r="J102" s="21" t="str">
        <f>CONCATENATE(I102," Lakhs ")</f>
        <v>Zero Lakhs </v>
      </c>
      <c r="K102" s="21"/>
    </row>
    <row r="103" spans="1:11" ht="14.25" hidden="1">
      <c r="A103" s="21">
        <f>A102-(C102*100000)</f>
        <v>550</v>
      </c>
      <c r="B103" s="24">
        <f>A103/10000</f>
        <v>0.055</v>
      </c>
      <c r="C103" s="23">
        <f>INT(B103)</f>
        <v>0</v>
      </c>
      <c r="D103" s="21"/>
      <c r="E103" s="21"/>
      <c r="F103" s="21"/>
      <c r="G103" s="21" t="s">
        <v>366</v>
      </c>
      <c r="H103" s="23">
        <f>C103</f>
        <v>0</v>
      </c>
      <c r="I103" s="21" t="str">
        <f>VLOOKUP(H103,$AA$1:$AB$10,2,FALSE)</f>
        <v>Zero</v>
      </c>
      <c r="J103" s="21">
        <f>IF(AND(I103="Zero"),"",IF(AND(H103=1),VLOOKUP(H104,$AA$1:$AD$10,4,FALSE),VLOOKUP(I103,$AB$1:$AC$10,2,FALSE)))</f>
      </c>
      <c r="K103" s="21"/>
    </row>
    <row r="104" spans="1:11" ht="14.25" hidden="1">
      <c r="A104" s="21">
        <f>A103-(C103*10000)</f>
        <v>550</v>
      </c>
      <c r="B104" s="24">
        <f>A104/1000</f>
        <v>0.55</v>
      </c>
      <c r="C104" s="23">
        <f>INT(B104)</f>
        <v>0</v>
      </c>
      <c r="D104" s="21"/>
      <c r="E104" s="21"/>
      <c r="F104" s="21"/>
      <c r="G104" s="21" t="s">
        <v>370</v>
      </c>
      <c r="H104" s="23">
        <f>C104</f>
        <v>0</v>
      </c>
      <c r="I104" s="21" t="str">
        <f>VLOOKUP(H104,$AA$1:$AB$10,2,FALSE)</f>
        <v>Zero</v>
      </c>
      <c r="J104" s="21" t="str">
        <f>IF(AND(I104="Zero")," Thousand ",IF(AND(H103=1)," Thousand ",CONCATENATE(I104," Thousand ")))</f>
        <v> Thousand </v>
      </c>
      <c r="K104" s="21"/>
    </row>
    <row r="105" spans="1:11" ht="14.25" hidden="1">
      <c r="A105" s="21">
        <f>A104-(C104*1000)</f>
        <v>550</v>
      </c>
      <c r="B105" s="24">
        <f>A105/100</f>
        <v>5.5</v>
      </c>
      <c r="C105" s="23">
        <f>INT(B105)</f>
        <v>5</v>
      </c>
      <c r="D105" s="21"/>
      <c r="E105" s="21"/>
      <c r="F105" s="21"/>
      <c r="G105" s="21" t="s">
        <v>374</v>
      </c>
      <c r="H105" s="23">
        <f>C105</f>
        <v>5</v>
      </c>
      <c r="I105" s="21" t="str">
        <f>VLOOKUP(H105,$AA$1:$AB$10,2,FALSE)</f>
        <v>Five</v>
      </c>
      <c r="J105" s="21" t="str">
        <f>IF(I105="Zero","",CONCATENATE(I105," Hundred "))</f>
        <v>Five Hundred </v>
      </c>
      <c r="K105" s="21"/>
    </row>
    <row r="106" spans="1:11" ht="14.25" hidden="1">
      <c r="A106" s="21">
        <f>A105-(C105*100)</f>
        <v>50</v>
      </c>
      <c r="B106" s="24">
        <f>A106/10</f>
        <v>5</v>
      </c>
      <c r="C106" s="23">
        <f>A106</f>
        <v>50</v>
      </c>
      <c r="D106" s="21"/>
      <c r="E106" s="21"/>
      <c r="F106" s="21"/>
      <c r="G106" s="21" t="s">
        <v>378</v>
      </c>
      <c r="H106" s="23">
        <f>C106</f>
        <v>50</v>
      </c>
      <c r="I106" s="21" t="str">
        <f>VLOOKUP(H106,$AA$1:$AB$101,2,FALSE)</f>
        <v>Fifty</v>
      </c>
      <c r="J106" s="21" t="str">
        <f>I106</f>
        <v>Fifty</v>
      </c>
      <c r="K106" s="21"/>
    </row>
    <row r="107" spans="1:11" ht="14.25" hidden="1">
      <c r="A107" s="21"/>
      <c r="B107" s="24"/>
      <c r="C107" s="23"/>
      <c r="D107" s="21"/>
      <c r="E107" s="21"/>
      <c r="F107" s="21"/>
      <c r="G107" s="313" t="str">
        <f>CONCATENATE("(Rupees ",J102," ",J103," ",J104," ",J105," and  ",J106," Only) ")</f>
        <v>(Rupees Zero Lakhs    Thousand  Five Hundred  and  Fifty Only) </v>
      </c>
      <c r="H107" s="313"/>
      <c r="I107" s="313"/>
      <c r="J107" s="313"/>
      <c r="K107" s="21"/>
    </row>
    <row r="108" spans="1:11" ht="14.25" hidden="1">
      <c r="A108" s="21"/>
      <c r="B108" s="24"/>
      <c r="C108" s="23"/>
      <c r="D108" s="21"/>
      <c r="E108" s="21"/>
      <c r="F108" s="21"/>
      <c r="G108" s="21"/>
      <c r="H108" s="21"/>
      <c r="I108" s="21"/>
      <c r="J108" s="21"/>
      <c r="K108" s="21"/>
    </row>
    <row r="109" spans="1:11" ht="14.25" hidden="1">
      <c r="A109" s="21"/>
      <c r="B109" s="24"/>
      <c r="C109" s="23"/>
      <c r="D109" s="21"/>
      <c r="E109" s="21"/>
      <c r="F109" s="21"/>
      <c r="G109" s="21"/>
      <c r="H109" s="21"/>
      <c r="I109" s="21"/>
      <c r="J109" s="21"/>
      <c r="K109" s="21"/>
    </row>
    <row r="110" spans="1:11" ht="14.25" hidden="1">
      <c r="A110" s="21"/>
      <c r="B110" s="24"/>
      <c r="C110" s="23"/>
      <c r="D110" s="21"/>
      <c r="E110" s="21"/>
      <c r="F110" s="21"/>
      <c r="G110" s="21"/>
      <c r="H110" s="21"/>
      <c r="I110" s="21"/>
      <c r="J110" s="21"/>
      <c r="K110" s="21"/>
    </row>
    <row r="111" spans="1:11" ht="14.25" hidden="1">
      <c r="A111" s="21"/>
      <c r="B111" s="24"/>
      <c r="C111" s="23"/>
      <c r="D111" s="21"/>
      <c r="E111" s="21"/>
      <c r="F111" s="21"/>
      <c r="G111" s="21"/>
      <c r="H111" s="21"/>
      <c r="I111" s="21"/>
      <c r="J111" s="21"/>
      <c r="K111" s="21"/>
    </row>
    <row r="112" spans="1:11" ht="14.25" hidden="1">
      <c r="A112" s="21"/>
      <c r="B112" s="24"/>
      <c r="C112" s="23"/>
      <c r="D112" s="21"/>
      <c r="E112" s="21"/>
      <c r="F112" s="21"/>
      <c r="G112" s="21"/>
      <c r="H112" s="28"/>
      <c r="I112" s="28"/>
      <c r="J112" s="28"/>
      <c r="K112" s="28"/>
    </row>
    <row r="113" spans="1:11" ht="14.25" hidden="1">
      <c r="A113" s="21"/>
      <c r="B113" s="24"/>
      <c r="C113" s="23"/>
      <c r="D113" s="21"/>
      <c r="E113" s="21"/>
      <c r="F113" s="21"/>
      <c r="G113" s="21"/>
      <c r="H113" s="21"/>
      <c r="I113" s="21"/>
      <c r="J113" s="21"/>
      <c r="K113" s="21"/>
    </row>
    <row r="114" spans="1:11" ht="14.25" hidden="1">
      <c r="A114" s="21"/>
      <c r="B114" s="24"/>
      <c r="C114" s="23"/>
      <c r="D114" s="21"/>
      <c r="E114" s="21"/>
      <c r="F114" s="21"/>
      <c r="G114" s="21"/>
      <c r="H114" s="23"/>
      <c r="I114" s="21"/>
      <c r="J114" s="21"/>
      <c r="K114" s="21"/>
    </row>
    <row r="115" spans="1:11" ht="14.25" hidden="1">
      <c r="A115" s="21"/>
      <c r="B115" s="24"/>
      <c r="C115" s="23"/>
      <c r="D115" s="21"/>
      <c r="E115" s="21"/>
      <c r="F115" s="21"/>
      <c r="G115" s="21"/>
      <c r="H115" s="23"/>
      <c r="I115" s="21"/>
      <c r="J115" s="21"/>
      <c r="K115" s="21"/>
    </row>
    <row r="116" spans="1:11" ht="14.25" hidden="1">
      <c r="A116" s="21"/>
      <c r="B116" s="24"/>
      <c r="C116" s="23"/>
      <c r="D116" s="21"/>
      <c r="E116" s="21"/>
      <c r="F116" s="21"/>
      <c r="G116" s="21"/>
      <c r="H116" s="23"/>
      <c r="I116" s="21"/>
      <c r="J116" s="21"/>
      <c r="K116" s="21"/>
    </row>
    <row r="117" spans="1:11" ht="18.75" hidden="1">
      <c r="A117" s="314" t="s">
        <v>382</v>
      </c>
      <c r="B117" s="314"/>
      <c r="C117" s="314"/>
      <c r="D117" s="314"/>
      <c r="E117" s="314"/>
      <c r="F117" s="314"/>
      <c r="G117" s="314"/>
      <c r="H117" s="314"/>
      <c r="I117" s="314"/>
      <c r="J117" s="314"/>
      <c r="K117" s="21"/>
    </row>
    <row r="118" spans="1:11" ht="14.25" hidden="1">
      <c r="A118" s="21">
        <f>A100</f>
        <v>550</v>
      </c>
      <c r="B118" s="24">
        <f>A118/10000</f>
        <v>0.055</v>
      </c>
      <c r="C118" s="23">
        <f>INT(B118)</f>
        <v>0</v>
      </c>
      <c r="D118" s="21"/>
      <c r="E118" s="21"/>
      <c r="F118" s="21"/>
      <c r="G118" s="21" t="s">
        <v>366</v>
      </c>
      <c r="H118" s="23">
        <f>C118</f>
        <v>0</v>
      </c>
      <c r="I118" s="21" t="str">
        <f>VLOOKUP(H118,$AA$1:$AB$10,2,FALSE)</f>
        <v>Zero</v>
      </c>
      <c r="J118" s="21">
        <f>IF(AND(I118="Zero"),"",IF(AND(H118=1),VLOOKUP(H119,$AA$1:$AD$10,4,FALSE),VLOOKUP(I118,$AB$1:$AC$10,2,FALSE)))</f>
      </c>
      <c r="K118" s="21"/>
    </row>
    <row r="119" spans="1:11" ht="14.25" hidden="1">
      <c r="A119" s="21">
        <f>A118-(C118*10000)</f>
        <v>550</v>
      </c>
      <c r="B119" s="24">
        <f>A119/1000</f>
        <v>0.55</v>
      </c>
      <c r="C119" s="23">
        <f>INT(B119)</f>
        <v>0</v>
      </c>
      <c r="D119" s="21"/>
      <c r="E119" s="21"/>
      <c r="F119" s="21"/>
      <c r="G119" s="21" t="s">
        <v>370</v>
      </c>
      <c r="H119" s="23">
        <f>C119</f>
        <v>0</v>
      </c>
      <c r="I119" s="21" t="str">
        <f>VLOOKUP(H119,$AA$1:$AB$10,2,FALSE)</f>
        <v>Zero</v>
      </c>
      <c r="J119" s="21" t="str">
        <f>IF(AND(I119="Zero")," Thousand ",IF(AND(H118=1)," Thousand ",CONCATENATE(I119," Thousand ")))</f>
        <v> Thousand </v>
      </c>
      <c r="K119" s="21"/>
    </row>
    <row r="120" spans="1:11" ht="14.25" hidden="1">
      <c r="A120" s="21">
        <f>A119-(C119*1000)</f>
        <v>550</v>
      </c>
      <c r="B120" s="24">
        <f>A120/100</f>
        <v>5.5</v>
      </c>
      <c r="C120" s="23">
        <f>INT(B120)</f>
        <v>5</v>
      </c>
      <c r="D120" s="21"/>
      <c r="E120" s="21"/>
      <c r="F120" s="21"/>
      <c r="G120" s="21" t="s">
        <v>374</v>
      </c>
      <c r="H120" s="23">
        <f>C120</f>
        <v>5</v>
      </c>
      <c r="I120" s="21" t="str">
        <f>VLOOKUP(H120,$AA$1:$AB$10,2,FALSE)</f>
        <v>Five</v>
      </c>
      <c r="J120" s="21" t="str">
        <f>IF(I120="Zero","",CONCATENATE(I120," Hundred "))</f>
        <v>Five Hundred </v>
      </c>
      <c r="K120" s="21"/>
    </row>
    <row r="121" spans="1:11" ht="14.25" hidden="1">
      <c r="A121" s="21">
        <f>A120-(C120*100)</f>
        <v>50</v>
      </c>
      <c r="B121" s="24">
        <f>A121/10</f>
        <v>5</v>
      </c>
      <c r="C121" s="23">
        <f>A121</f>
        <v>50</v>
      </c>
      <c r="D121" s="21"/>
      <c r="E121" s="21"/>
      <c r="F121" s="21"/>
      <c r="G121" s="21" t="s">
        <v>378</v>
      </c>
      <c r="H121" s="23">
        <f>C121</f>
        <v>50</v>
      </c>
      <c r="I121" s="21" t="str">
        <f>VLOOKUP(H121,$AA$1:$AB$101,2,FALSE)</f>
        <v>Fifty</v>
      </c>
      <c r="J121" s="21" t="str">
        <f>I121</f>
        <v>Fifty</v>
      </c>
      <c r="K121" s="21"/>
    </row>
    <row r="122" spans="1:11" ht="14.25" hidden="1">
      <c r="A122" s="21"/>
      <c r="B122" s="24"/>
      <c r="C122" s="23"/>
      <c r="D122" s="21"/>
      <c r="E122" s="21"/>
      <c r="F122" s="21"/>
      <c r="G122" s="313" t="str">
        <f>CONCATENATE("(Rupees ",J117," ",J118," ",J119," ",J120," and  ",J121," Only) ")</f>
        <v>(Rupees    Thousand  Five Hundred  and  Fifty Only) </v>
      </c>
      <c r="H122" s="313"/>
      <c r="I122" s="313"/>
      <c r="J122" s="313"/>
      <c r="K122" s="21"/>
    </row>
    <row r="123" spans="1:11" ht="14.25" hidden="1">
      <c r="A123" s="21"/>
      <c r="B123" s="24"/>
      <c r="C123" s="23"/>
      <c r="D123" s="21"/>
      <c r="E123" s="21"/>
      <c r="F123" s="21"/>
      <c r="G123" s="21"/>
      <c r="H123" s="23"/>
      <c r="I123" s="21"/>
      <c r="J123" s="21"/>
      <c r="K123" s="21"/>
    </row>
    <row r="124" spans="1:11" ht="14.25" hidden="1">
      <c r="A124" s="21"/>
      <c r="B124" s="24"/>
      <c r="C124" s="23"/>
      <c r="D124" s="21"/>
      <c r="E124" s="21"/>
      <c r="F124" s="21"/>
      <c r="G124" s="21"/>
      <c r="H124" s="23"/>
      <c r="I124" s="21"/>
      <c r="J124" s="21"/>
      <c r="K124" s="21"/>
    </row>
    <row r="125" spans="1:11" ht="14.25" hidden="1">
      <c r="A125" s="21"/>
      <c r="B125" s="24"/>
      <c r="C125" s="23"/>
      <c r="D125" s="21"/>
      <c r="E125" s="21"/>
      <c r="F125" s="21"/>
      <c r="G125" s="313"/>
      <c r="H125" s="313"/>
      <c r="I125" s="313"/>
      <c r="J125" s="313"/>
      <c r="K125" s="21"/>
    </row>
    <row r="126" spans="1:11" ht="14.25" hidden="1">
      <c r="A126" s="21"/>
      <c r="B126" s="24"/>
      <c r="C126" s="23"/>
      <c r="D126" s="21"/>
      <c r="E126" s="21"/>
      <c r="F126" s="21"/>
      <c r="G126" s="21"/>
      <c r="H126" s="23"/>
      <c r="I126" s="21"/>
      <c r="J126" s="21"/>
      <c r="K126" s="21"/>
    </row>
    <row r="127" spans="1:11" ht="14.25" hidden="1">
      <c r="A127" s="21"/>
      <c r="B127" s="24"/>
      <c r="C127" s="23"/>
      <c r="D127" s="21"/>
      <c r="E127" s="21"/>
      <c r="F127" s="21"/>
      <c r="G127" s="21"/>
      <c r="H127" s="23"/>
      <c r="I127" s="21"/>
      <c r="J127" s="21"/>
      <c r="K127" s="21"/>
    </row>
    <row r="128" spans="1:11" ht="14.25" hidden="1">
      <c r="A128" s="21"/>
      <c r="B128" s="24"/>
      <c r="C128" s="23"/>
      <c r="D128" s="21"/>
      <c r="E128" s="21"/>
      <c r="F128" s="21"/>
      <c r="G128" s="30"/>
      <c r="H128" s="30"/>
      <c r="I128" s="30"/>
      <c r="J128" s="30"/>
      <c r="K128" s="21"/>
    </row>
    <row r="129" spans="1:11" ht="14.25" hidden="1">
      <c r="A129" s="21"/>
      <c r="B129" s="22"/>
      <c r="C129" s="21"/>
      <c r="D129" s="21"/>
      <c r="E129" s="21"/>
      <c r="F129" s="21"/>
      <c r="G129" s="21"/>
      <c r="H129" s="21"/>
      <c r="I129" s="21"/>
      <c r="J129" s="21"/>
      <c r="K129" s="21"/>
    </row>
    <row r="130" spans="1:11" ht="14.25" hidden="1">
      <c r="A130" s="21"/>
      <c r="B130" s="22"/>
      <c r="C130" s="21"/>
      <c r="D130" s="21"/>
      <c r="E130" s="21"/>
      <c r="F130" s="21"/>
      <c r="G130" s="21"/>
      <c r="H130" s="21"/>
      <c r="I130" s="21"/>
      <c r="J130" s="21"/>
      <c r="K130" s="21"/>
    </row>
    <row r="131" spans="1:11" ht="14.25" hidden="1">
      <c r="A131" s="21"/>
      <c r="B131" s="22"/>
      <c r="C131" s="21"/>
      <c r="D131" s="21"/>
      <c r="E131" s="21"/>
      <c r="F131" s="21"/>
      <c r="G131" s="21"/>
      <c r="H131" s="21"/>
      <c r="I131" s="21"/>
      <c r="J131" s="21"/>
      <c r="K131" s="21"/>
    </row>
    <row r="132" spans="1:11" ht="14.25" hidden="1">
      <c r="A132" s="21"/>
      <c r="B132" s="24"/>
      <c r="C132" s="23"/>
      <c r="D132" s="21"/>
      <c r="E132" s="21"/>
      <c r="F132" s="21"/>
      <c r="G132" s="21"/>
      <c r="H132" s="23"/>
      <c r="I132" s="21"/>
      <c r="J132" s="21"/>
      <c r="K132" s="21"/>
    </row>
    <row r="133" spans="1:11" ht="18.75" hidden="1">
      <c r="A133" s="314" t="s">
        <v>397</v>
      </c>
      <c r="B133" s="314"/>
      <c r="C133" s="314"/>
      <c r="D133" s="314"/>
      <c r="E133" s="314"/>
      <c r="F133" s="314"/>
      <c r="G133" s="314"/>
      <c r="H133" s="314"/>
      <c r="I133" s="314"/>
      <c r="J133" s="314"/>
      <c r="K133" s="21"/>
    </row>
    <row r="134" spans="1:11" ht="14.25" hidden="1">
      <c r="A134" s="21">
        <f>A100</f>
        <v>550</v>
      </c>
      <c r="B134" s="24">
        <f>A134/1000</f>
        <v>0.55</v>
      </c>
      <c r="C134" s="23">
        <f>INT(B134)</f>
        <v>0</v>
      </c>
      <c r="D134" s="21"/>
      <c r="E134" s="21"/>
      <c r="F134" s="21"/>
      <c r="G134" s="21" t="s">
        <v>370</v>
      </c>
      <c r="H134" s="23">
        <f>C134</f>
        <v>0</v>
      </c>
      <c r="I134" s="21" t="str">
        <f>VLOOKUP(H134,$AA$1:$AB$10,2,FALSE)</f>
        <v>Zero</v>
      </c>
      <c r="J134" s="21" t="str">
        <f>IF(AND(I134="Zero")," Thousand ",IF(AND(H133=1)," Thousand ",CONCATENATE(I134," Thousand ")))</f>
        <v> Thousand </v>
      </c>
      <c r="K134" s="21"/>
    </row>
    <row r="135" spans="1:11" ht="14.25" hidden="1">
      <c r="A135" s="21">
        <f>A134-(C134*1000)</f>
        <v>550</v>
      </c>
      <c r="B135" s="24">
        <f>A135/100</f>
        <v>5.5</v>
      </c>
      <c r="C135" s="23">
        <f>INT(B135)</f>
        <v>5</v>
      </c>
      <c r="D135" s="21"/>
      <c r="E135" s="21"/>
      <c r="F135" s="21"/>
      <c r="G135" s="21" t="s">
        <v>374</v>
      </c>
      <c r="H135" s="23">
        <f>C135</f>
        <v>5</v>
      </c>
      <c r="I135" s="21" t="str">
        <f>VLOOKUP(H135,$AA$1:$AB$10,2,FALSE)</f>
        <v>Five</v>
      </c>
      <c r="J135" s="21" t="str">
        <f>IF(I135="Zero","",CONCATENATE(I135," Hundred "))</f>
        <v>Five Hundred </v>
      </c>
      <c r="K135" s="21"/>
    </row>
    <row r="136" spans="1:11" ht="14.25" hidden="1">
      <c r="A136" s="21">
        <f>A135-(C135*100)</f>
        <v>50</v>
      </c>
      <c r="B136" s="24">
        <f>A136/10</f>
        <v>5</v>
      </c>
      <c r="C136" s="23">
        <f>A136</f>
        <v>50</v>
      </c>
      <c r="D136" s="21"/>
      <c r="E136" s="21"/>
      <c r="F136" s="21"/>
      <c r="G136" s="21" t="s">
        <v>378</v>
      </c>
      <c r="H136" s="23">
        <f>C136</f>
        <v>50</v>
      </c>
      <c r="I136" s="21" t="str">
        <f>VLOOKUP(H136,$AA$1:$AB$101,2,FALSE)</f>
        <v>Fifty</v>
      </c>
      <c r="J136" s="21" t="str">
        <f>I136</f>
        <v>Fifty</v>
      </c>
      <c r="K136" s="21"/>
    </row>
    <row r="137" spans="1:11" ht="14.25" hidden="1">
      <c r="A137" s="21"/>
      <c r="B137" s="24"/>
      <c r="C137" s="23"/>
      <c r="D137" s="21"/>
      <c r="E137" s="21"/>
      <c r="F137" s="21"/>
      <c r="G137" s="313" t="str">
        <f>CONCATENATE("(Rupees ",J132," ",J133," ",J134," ",J135," and  ",J136," Only) ")</f>
        <v>(Rupees    Thousand  Five Hundred  and  Fifty Only) </v>
      </c>
      <c r="H137" s="313"/>
      <c r="I137" s="313"/>
      <c r="J137" s="313"/>
      <c r="K137" s="21"/>
    </row>
    <row r="138" spans="1:11" ht="14.25" hidden="1">
      <c r="A138" s="21"/>
      <c r="B138" s="24"/>
      <c r="C138" s="23"/>
      <c r="D138" s="21"/>
      <c r="E138" s="21"/>
      <c r="F138" s="21"/>
      <c r="G138" s="313"/>
      <c r="H138" s="313"/>
      <c r="I138" s="313"/>
      <c r="J138" s="313"/>
      <c r="K138" s="21"/>
    </row>
    <row r="139" spans="1:11" ht="14.25" hidden="1">
      <c r="A139" s="21"/>
      <c r="B139" s="22"/>
      <c r="C139" s="21"/>
      <c r="D139" s="21"/>
      <c r="E139" s="21"/>
      <c r="F139" s="21"/>
      <c r="G139" s="21"/>
      <c r="H139" s="21"/>
      <c r="I139" s="21"/>
      <c r="J139" s="21"/>
      <c r="K139" s="21"/>
    </row>
    <row r="140" spans="1:11" ht="14.25" hidden="1">
      <c r="A140" s="21"/>
      <c r="B140" s="22"/>
      <c r="C140" s="21"/>
      <c r="D140" s="21"/>
      <c r="E140" s="21"/>
      <c r="F140" s="21"/>
      <c r="G140" s="21"/>
      <c r="H140" s="21"/>
      <c r="I140" s="21"/>
      <c r="J140" s="21"/>
      <c r="K140" s="21"/>
    </row>
    <row r="141" spans="1:11" ht="14.25" hidden="1">
      <c r="A141" s="21"/>
      <c r="B141" s="22"/>
      <c r="C141" s="21"/>
      <c r="D141" s="21"/>
      <c r="E141" s="21"/>
      <c r="F141" s="21"/>
      <c r="G141" s="21"/>
      <c r="H141" s="21"/>
      <c r="I141" s="21"/>
      <c r="J141" s="21"/>
      <c r="K141" s="21"/>
    </row>
    <row r="142" spans="1:11" ht="14.25" hidden="1">
      <c r="A142" s="21"/>
      <c r="B142" s="22"/>
      <c r="C142" s="21"/>
      <c r="D142" s="21"/>
      <c r="E142" s="21"/>
      <c r="F142" s="21"/>
      <c r="G142" s="21"/>
      <c r="H142" s="21"/>
      <c r="I142" s="21"/>
      <c r="J142" s="21"/>
      <c r="K142" s="21"/>
    </row>
    <row r="143" spans="1:11" ht="14.25" hidden="1">
      <c r="A143" s="21"/>
      <c r="B143" s="22"/>
      <c r="C143" s="21"/>
      <c r="D143" s="21"/>
      <c r="E143" s="21"/>
      <c r="F143" s="21"/>
      <c r="G143" s="21"/>
      <c r="H143" s="21"/>
      <c r="I143" s="21"/>
      <c r="J143" s="21"/>
      <c r="K143" s="21"/>
    </row>
    <row r="144" spans="1:11" ht="14.25" hidden="1">
      <c r="A144" s="21"/>
      <c r="B144" s="24"/>
      <c r="C144" s="23"/>
      <c r="D144" s="21"/>
      <c r="E144" s="21"/>
      <c r="F144" s="21"/>
      <c r="G144" s="21"/>
      <c r="H144" s="23"/>
      <c r="I144" s="21"/>
      <c r="J144" s="21"/>
      <c r="K144" s="21"/>
    </row>
    <row r="145" spans="1:11" ht="14.25" hidden="1">
      <c r="A145" s="21"/>
      <c r="B145" s="24"/>
      <c r="C145" s="23"/>
      <c r="D145" s="21"/>
      <c r="E145" s="21"/>
      <c r="F145" s="21"/>
      <c r="G145" s="21"/>
      <c r="H145" s="23"/>
      <c r="I145" s="21"/>
      <c r="J145" s="21"/>
      <c r="K145" s="21"/>
    </row>
    <row r="146" spans="1:11" ht="18.75" hidden="1">
      <c r="A146" s="314" t="s">
        <v>410</v>
      </c>
      <c r="B146" s="314"/>
      <c r="C146" s="314"/>
      <c r="D146" s="314"/>
      <c r="E146" s="314"/>
      <c r="F146" s="314"/>
      <c r="G146" s="314"/>
      <c r="H146" s="314"/>
      <c r="I146" s="314"/>
      <c r="J146" s="314"/>
      <c r="K146" s="21"/>
    </row>
    <row r="147" spans="1:11" ht="14.25" hidden="1">
      <c r="A147" s="21">
        <f>A100</f>
        <v>550</v>
      </c>
      <c r="B147" s="24">
        <f>A147/100</f>
        <v>5.5</v>
      </c>
      <c r="C147" s="23">
        <f>INT(B147)</f>
        <v>5</v>
      </c>
      <c r="D147" s="21"/>
      <c r="E147" s="21"/>
      <c r="F147" s="21"/>
      <c r="G147" s="21" t="s">
        <v>374</v>
      </c>
      <c r="H147" s="23">
        <f>C147</f>
        <v>5</v>
      </c>
      <c r="I147" s="21" t="str">
        <f>VLOOKUP(H147,$AA$1:$AB$10,2,FALSE)</f>
        <v>Five</v>
      </c>
      <c r="J147" s="21" t="str">
        <f>IF(I147="Zero","",CONCATENATE(I147," Hundred "))</f>
        <v>Five Hundred </v>
      </c>
      <c r="K147" s="21"/>
    </row>
    <row r="148" spans="1:11" ht="14.25" hidden="1">
      <c r="A148" s="21">
        <f>A147-(C147*100)</f>
        <v>50</v>
      </c>
      <c r="B148" s="24">
        <f>A148/10</f>
        <v>5</v>
      </c>
      <c r="C148" s="23">
        <f>A148</f>
        <v>50</v>
      </c>
      <c r="D148" s="21"/>
      <c r="E148" s="21"/>
      <c r="F148" s="21"/>
      <c r="G148" s="21" t="s">
        <v>378</v>
      </c>
      <c r="H148" s="23">
        <f>C148</f>
        <v>50</v>
      </c>
      <c r="I148" s="21" t="str">
        <f>VLOOKUP(H148,$AA$1:$AB$101,2,FALSE)</f>
        <v>Fifty</v>
      </c>
      <c r="J148" s="21" t="str">
        <f>I148</f>
        <v>Fifty</v>
      </c>
      <c r="K148" s="21"/>
    </row>
    <row r="149" spans="1:11" ht="14.25" hidden="1">
      <c r="A149" s="21"/>
      <c r="B149" s="24"/>
      <c r="C149" s="23"/>
      <c r="D149" s="21"/>
      <c r="E149" s="21"/>
      <c r="F149" s="21"/>
      <c r="G149" s="313" t="str">
        <f>CONCATENATE("(Rupees ",J144," ",J145," ",J146," ",J147," and  ",J148," Only) ")</f>
        <v>(Rupees    Five Hundred  and  Fifty Only) </v>
      </c>
      <c r="H149" s="313"/>
      <c r="I149" s="313"/>
      <c r="J149" s="313"/>
      <c r="K149" s="21"/>
    </row>
    <row r="150" spans="1:11" ht="14.25" hidden="1">
      <c r="A150" s="21"/>
      <c r="B150" s="22"/>
      <c r="C150" s="21"/>
      <c r="D150" s="21"/>
      <c r="E150" s="21"/>
      <c r="F150" s="21"/>
      <c r="G150" s="21"/>
      <c r="H150" s="21"/>
      <c r="I150" s="21"/>
      <c r="J150" s="21"/>
      <c r="K150" s="21"/>
    </row>
    <row r="151" spans="1:11" ht="14.25" hidden="1">
      <c r="A151" s="21"/>
      <c r="B151" s="22"/>
      <c r="C151" s="21"/>
      <c r="D151" s="21"/>
      <c r="E151" s="21"/>
      <c r="F151" s="21"/>
      <c r="G151" s="21"/>
      <c r="H151" s="21"/>
      <c r="I151" s="21"/>
      <c r="J151" s="21"/>
      <c r="K151" s="21"/>
    </row>
    <row r="152" spans="1:11" ht="14.25" hidden="1">
      <c r="A152" s="21"/>
      <c r="B152" s="22"/>
      <c r="C152" s="21"/>
      <c r="D152" s="21"/>
      <c r="E152" s="21"/>
      <c r="F152" s="21"/>
      <c r="G152" s="21"/>
      <c r="H152" s="21"/>
      <c r="I152" s="21"/>
      <c r="J152" s="21"/>
      <c r="K152" s="21"/>
    </row>
    <row r="153" spans="1:11" ht="14.25" hidden="1">
      <c r="A153" s="21"/>
      <c r="B153" s="22"/>
      <c r="C153" s="21"/>
      <c r="D153" s="21"/>
      <c r="E153" s="21"/>
      <c r="F153" s="21"/>
      <c r="G153" s="21"/>
      <c r="H153" s="21"/>
      <c r="I153" s="21"/>
      <c r="J153" s="21"/>
      <c r="K153" s="21"/>
    </row>
    <row r="154" spans="1:11" ht="14.25" hidden="1">
      <c r="A154" s="21"/>
      <c r="B154" s="22"/>
      <c r="C154" s="21"/>
      <c r="D154" s="21"/>
      <c r="E154" s="21"/>
      <c r="F154" s="21"/>
      <c r="G154" s="21"/>
      <c r="H154" s="21"/>
      <c r="I154" s="21"/>
      <c r="J154" s="21"/>
      <c r="K154" s="21"/>
    </row>
    <row r="155" spans="1:11" ht="14.25" hidden="1">
      <c r="A155" s="21"/>
      <c r="B155" s="22"/>
      <c r="C155" s="21"/>
      <c r="D155" s="21"/>
      <c r="E155" s="21"/>
      <c r="F155" s="21"/>
      <c r="G155" s="21"/>
      <c r="H155" s="21"/>
      <c r="I155" s="21"/>
      <c r="J155" s="21"/>
      <c r="K155" s="21"/>
    </row>
    <row r="156" spans="1:11" ht="14.25" hidden="1">
      <c r="A156" s="21"/>
      <c r="B156" s="24"/>
      <c r="C156" s="23"/>
      <c r="D156" s="21"/>
      <c r="E156" s="21"/>
      <c r="F156" s="21"/>
      <c r="G156" s="21"/>
      <c r="H156" s="23"/>
      <c r="I156" s="21"/>
      <c r="J156" s="21"/>
      <c r="K156" s="21"/>
    </row>
    <row r="157" spans="1:11" ht="14.25" hidden="1">
      <c r="A157" s="21"/>
      <c r="B157" s="24"/>
      <c r="C157" s="23"/>
      <c r="D157" s="21"/>
      <c r="E157" s="21"/>
      <c r="F157" s="21"/>
      <c r="G157" s="21"/>
      <c r="H157" s="23"/>
      <c r="I157" s="21"/>
      <c r="J157" s="21"/>
      <c r="K157" s="21"/>
    </row>
    <row r="158" spans="1:11" ht="14.25" hidden="1">
      <c r="A158" s="21"/>
      <c r="B158" s="24"/>
      <c r="C158" s="23"/>
      <c r="D158" s="21"/>
      <c r="E158" s="21"/>
      <c r="F158" s="21"/>
      <c r="G158" s="21"/>
      <c r="H158" s="23"/>
      <c r="I158" s="21"/>
      <c r="J158" s="21"/>
      <c r="K158" s="21"/>
    </row>
    <row r="159" spans="1:11" ht="18.75" hidden="1">
      <c r="A159" s="314" t="s">
        <v>410</v>
      </c>
      <c r="B159" s="314"/>
      <c r="C159" s="314"/>
      <c r="D159" s="314"/>
      <c r="E159" s="314"/>
      <c r="F159" s="314"/>
      <c r="G159" s="314"/>
      <c r="H159" s="314"/>
      <c r="I159" s="314"/>
      <c r="J159" s="314"/>
      <c r="K159" s="21"/>
    </row>
    <row r="160" spans="1:11" ht="14.25" hidden="1">
      <c r="A160" s="21">
        <f>A100</f>
        <v>550</v>
      </c>
      <c r="B160" s="24">
        <f>A160/10</f>
        <v>55</v>
      </c>
      <c r="C160" s="23">
        <f>A160</f>
        <v>550</v>
      </c>
      <c r="D160" s="21"/>
      <c r="E160" s="21"/>
      <c r="F160" s="21"/>
      <c r="G160" s="21" t="s">
        <v>378</v>
      </c>
      <c r="H160" s="23">
        <f>C160</f>
        <v>550</v>
      </c>
      <c r="I160" s="21" t="e">
        <f>VLOOKUP(H160,$AA$1:$AB$101,2,FALSE)</f>
        <v>#N/A</v>
      </c>
      <c r="J160" s="21" t="e">
        <f>I160</f>
        <v>#N/A</v>
      </c>
      <c r="K160" s="21"/>
    </row>
    <row r="161" spans="1:11" ht="14.25" hidden="1">
      <c r="A161" s="21"/>
      <c r="B161" s="24"/>
      <c r="C161" s="23"/>
      <c r="D161" s="21"/>
      <c r="E161" s="21"/>
      <c r="F161" s="21"/>
      <c r="G161" s="313" t="e">
        <f>CONCATENATE("(Rupees ",J156," ",J157," ",J158," ",J159," ",J160," Only) ")</f>
        <v>#N/A</v>
      </c>
      <c r="H161" s="313"/>
      <c r="I161" s="313"/>
      <c r="J161" s="313"/>
      <c r="K161" s="21"/>
    </row>
    <row r="162" spans="1:11" ht="14.25" hidden="1">
      <c r="A162" s="21"/>
      <c r="B162" s="22"/>
      <c r="C162" s="21"/>
      <c r="D162" s="21"/>
      <c r="E162" s="21"/>
      <c r="F162" s="21"/>
      <c r="G162" s="21"/>
      <c r="H162" s="21"/>
      <c r="I162" s="21"/>
      <c r="J162" s="21"/>
      <c r="K162" s="21"/>
    </row>
    <row r="163" spans="1:11" ht="14.25" hidden="1">
      <c r="A163" s="21"/>
      <c r="B163" s="22"/>
      <c r="C163" s="21"/>
      <c r="D163" s="21"/>
      <c r="E163" s="21"/>
      <c r="F163" s="21"/>
      <c r="G163" s="21"/>
      <c r="H163" s="21"/>
      <c r="I163" s="21"/>
      <c r="J163" s="21"/>
      <c r="K163" s="21"/>
    </row>
    <row r="164" spans="1:11" ht="14.25" hidden="1">
      <c r="A164" s="21"/>
      <c r="B164" s="22"/>
      <c r="C164" s="21"/>
      <c r="D164" s="21"/>
      <c r="E164" s="21"/>
      <c r="F164" s="21"/>
      <c r="G164" s="21"/>
      <c r="H164" s="21"/>
      <c r="I164" s="21"/>
      <c r="J164" s="21"/>
      <c r="K164" s="21"/>
    </row>
    <row r="165" spans="1:11" ht="14.25" hidden="1">
      <c r="A165" s="21"/>
      <c r="B165" s="22"/>
      <c r="C165" s="21"/>
      <c r="D165" s="21"/>
      <c r="E165" s="21"/>
      <c r="F165" s="21"/>
      <c r="G165" s="21"/>
      <c r="H165" s="21"/>
      <c r="I165" s="21"/>
      <c r="J165" s="21"/>
      <c r="K165" s="21"/>
    </row>
    <row r="166" spans="1:11" ht="15" hidden="1">
      <c r="A166" s="311" t="str">
        <f>IF(AND(A100&gt;=100000),G107,IF(AND(A100&gt;=10000,A100&lt;=99999),G122,IF(AND(A100&gt;=1000,A100&lt;=9999),G137,IF(AND(A100&gt;=100,A100&lt;=999),G149,G161))))</f>
        <v>(Rupees    Five Hundred  and  Fifty Only) </v>
      </c>
      <c r="B166" s="311"/>
      <c r="C166" s="311"/>
      <c r="D166" s="311"/>
      <c r="E166" s="311"/>
      <c r="F166" s="311"/>
      <c r="G166" s="311"/>
      <c r="H166" s="311"/>
      <c r="I166" s="311"/>
      <c r="J166" s="311"/>
      <c r="K166" s="21"/>
    </row>
    <row r="167" spans="1:11" ht="14.25" hidden="1">
      <c r="A167" s="21"/>
      <c r="B167" s="22"/>
      <c r="C167" s="21"/>
      <c r="D167" s="21"/>
      <c r="E167" s="21"/>
      <c r="F167" s="21"/>
      <c r="G167" s="21"/>
      <c r="H167" s="21"/>
      <c r="I167" s="21"/>
      <c r="J167" s="21"/>
      <c r="K167" s="21"/>
    </row>
    <row r="168" spans="1:11" ht="14.25" hidden="1">
      <c r="A168" s="21"/>
      <c r="B168" s="22"/>
      <c r="C168" s="21"/>
      <c r="D168" s="21"/>
      <c r="E168" s="21"/>
      <c r="F168" s="21"/>
      <c r="G168" s="21"/>
      <c r="H168" s="21"/>
      <c r="I168" s="21"/>
      <c r="J168" s="21"/>
      <c r="K168" s="21"/>
    </row>
    <row r="169" spans="1:11" ht="14.25" hidden="1">
      <c r="A169" s="21"/>
      <c r="B169" s="22"/>
      <c r="C169" s="21"/>
      <c r="D169" s="21"/>
      <c r="E169" s="21"/>
      <c r="F169" s="21"/>
      <c r="G169" s="21"/>
      <c r="H169" s="21"/>
      <c r="I169" s="21"/>
      <c r="J169" s="21"/>
      <c r="K169" s="21"/>
    </row>
    <row r="170" spans="1:11" ht="14.25" hidden="1">
      <c r="A170" s="21"/>
      <c r="B170" s="22"/>
      <c r="C170" s="21"/>
      <c r="D170" s="21"/>
      <c r="E170" s="21"/>
      <c r="F170" s="21"/>
      <c r="G170" s="21"/>
      <c r="H170" s="21"/>
      <c r="I170" s="21"/>
      <c r="J170" s="21"/>
      <c r="K170" s="21"/>
    </row>
    <row r="171" spans="1:11" ht="14.25" hidden="1">
      <c r="A171" s="21"/>
      <c r="B171" s="22"/>
      <c r="C171" s="21"/>
      <c r="D171" s="21"/>
      <c r="E171" s="21"/>
      <c r="F171" s="21"/>
      <c r="G171" s="21"/>
      <c r="H171" s="21"/>
      <c r="I171" s="21"/>
      <c r="J171" s="21"/>
      <c r="K171" s="21"/>
    </row>
    <row r="172" spans="1:11" ht="14.25" hidden="1">
      <c r="A172" s="21"/>
      <c r="B172" s="22"/>
      <c r="C172" s="21"/>
      <c r="D172" s="21"/>
      <c r="E172" s="21"/>
      <c r="F172" s="21"/>
      <c r="G172" s="21"/>
      <c r="H172" s="21"/>
      <c r="I172" s="21"/>
      <c r="J172" s="21"/>
      <c r="K172" s="21"/>
    </row>
    <row r="173" spans="1:11" ht="14.25" hidden="1">
      <c r="A173" s="21"/>
      <c r="B173" s="22"/>
      <c r="C173" s="21"/>
      <c r="D173" s="21"/>
      <c r="E173" s="21"/>
      <c r="F173" s="21"/>
      <c r="G173" s="21"/>
      <c r="H173" s="21"/>
      <c r="I173" s="21"/>
      <c r="J173" s="21"/>
      <c r="K173" s="21"/>
    </row>
    <row r="174" spans="1:11" ht="14.25" hidden="1">
      <c r="A174" s="21"/>
      <c r="B174" s="22"/>
      <c r="C174" s="21"/>
      <c r="D174" s="21"/>
      <c r="E174" s="21"/>
      <c r="F174" s="21"/>
      <c r="G174" s="21"/>
      <c r="H174" s="21"/>
      <c r="I174" s="21"/>
      <c r="J174" s="21"/>
      <c r="K174" s="21"/>
    </row>
    <row r="175" spans="1:11" ht="14.25" hidden="1">
      <c r="A175" s="21"/>
      <c r="B175" s="22"/>
      <c r="C175" s="21"/>
      <c r="D175" s="21"/>
      <c r="E175" s="21"/>
      <c r="F175" s="21"/>
      <c r="G175" s="21"/>
      <c r="H175" s="21"/>
      <c r="I175" s="21"/>
      <c r="J175" s="21"/>
      <c r="K175" s="21"/>
    </row>
    <row r="176" spans="1:11" ht="14.25" hidden="1">
      <c r="A176" s="21"/>
      <c r="B176" s="22"/>
      <c r="C176" s="21"/>
      <c r="D176" s="21"/>
      <c r="E176" s="21"/>
      <c r="F176" s="21"/>
      <c r="G176" s="21"/>
      <c r="H176" s="21"/>
      <c r="I176" s="21"/>
      <c r="J176" s="21"/>
      <c r="K176" s="21"/>
    </row>
    <row r="177" spans="1:11" ht="14.25" hidden="1">
      <c r="A177" s="21"/>
      <c r="B177" s="22"/>
      <c r="C177" s="21"/>
      <c r="D177" s="21"/>
      <c r="E177" s="21"/>
      <c r="F177" s="21"/>
      <c r="G177" s="21"/>
      <c r="H177" s="21"/>
      <c r="I177" s="21"/>
      <c r="J177" s="21"/>
      <c r="K177" s="21"/>
    </row>
    <row r="178" spans="1:11" ht="14.25" hidden="1">
      <c r="A178" s="21"/>
      <c r="B178" s="22"/>
      <c r="C178" s="21"/>
      <c r="D178" s="21"/>
      <c r="E178" s="21"/>
      <c r="F178" s="21"/>
      <c r="G178" s="21"/>
      <c r="H178" s="21"/>
      <c r="I178" s="21"/>
      <c r="J178" s="21"/>
      <c r="K178" s="21"/>
    </row>
    <row r="179" spans="1:11" ht="14.25" hidden="1">
      <c r="A179" s="21"/>
      <c r="B179" s="22"/>
      <c r="C179" s="21"/>
      <c r="D179" s="21"/>
      <c r="E179" s="21"/>
      <c r="F179" s="21"/>
      <c r="G179" s="21"/>
      <c r="H179" s="21"/>
      <c r="I179" s="21"/>
      <c r="J179" s="21"/>
      <c r="K179" s="21"/>
    </row>
    <row r="180" spans="1:11" ht="14.25" hidden="1">
      <c r="A180" s="21"/>
      <c r="B180" s="22"/>
      <c r="C180" s="21"/>
      <c r="D180" s="21"/>
      <c r="E180" s="21"/>
      <c r="F180" s="21"/>
      <c r="G180" s="21"/>
      <c r="H180" s="21"/>
      <c r="I180" s="21"/>
      <c r="J180" s="21"/>
      <c r="K180" s="21"/>
    </row>
    <row r="181" spans="1:11" ht="14.25" hidden="1">
      <c r="A181" s="21"/>
      <c r="B181" s="22"/>
      <c r="C181" s="21"/>
      <c r="D181" s="21"/>
      <c r="E181" s="21"/>
      <c r="F181" s="21"/>
      <c r="G181" s="21"/>
      <c r="H181" s="21"/>
      <c r="I181" s="21"/>
      <c r="J181" s="21"/>
      <c r="K181" s="21"/>
    </row>
    <row r="182" spans="1:11" ht="14.25" hidden="1">
      <c r="A182" s="21"/>
      <c r="B182" s="22"/>
      <c r="C182" s="21"/>
      <c r="D182" s="21"/>
      <c r="E182" s="21"/>
      <c r="F182" s="21"/>
      <c r="G182" s="21"/>
      <c r="H182" s="21"/>
      <c r="I182" s="21"/>
      <c r="J182" s="21"/>
      <c r="K182" s="21"/>
    </row>
    <row r="183" spans="1:11" ht="14.25" hidden="1">
      <c r="A183" s="21"/>
      <c r="B183" s="22"/>
      <c r="C183" s="21"/>
      <c r="D183" s="21"/>
      <c r="E183" s="21"/>
      <c r="F183" s="21"/>
      <c r="G183" s="21"/>
      <c r="H183" s="21"/>
      <c r="I183" s="21"/>
      <c r="J183" s="21"/>
      <c r="K183" s="21"/>
    </row>
    <row r="184" spans="1:11" ht="14.25" hidden="1">
      <c r="A184" s="21"/>
      <c r="B184" s="22"/>
      <c r="C184" s="21"/>
      <c r="D184" s="21"/>
      <c r="E184" s="21"/>
      <c r="F184" s="21"/>
      <c r="G184" s="21"/>
      <c r="H184" s="21"/>
      <c r="I184" s="21"/>
      <c r="J184" s="21"/>
      <c r="K184" s="21"/>
    </row>
    <row r="185" spans="1:11" ht="14.25" hidden="1">
      <c r="A185" s="21"/>
      <c r="B185" s="22"/>
      <c r="C185" s="21"/>
      <c r="D185" s="21"/>
      <c r="E185" s="21"/>
      <c r="F185" s="21"/>
      <c r="G185" s="21"/>
      <c r="H185" s="21"/>
      <c r="I185" s="21"/>
      <c r="J185" s="21"/>
      <c r="K185" s="21"/>
    </row>
    <row r="186" spans="1:11" ht="14.25" hidden="1">
      <c r="A186" s="21"/>
      <c r="B186" s="22"/>
      <c r="C186" s="21"/>
      <c r="D186" s="21"/>
      <c r="E186" s="21"/>
      <c r="F186" s="21"/>
      <c r="G186" s="21"/>
      <c r="H186" s="21"/>
      <c r="I186" s="21"/>
      <c r="J186" s="21"/>
      <c r="K186" s="21"/>
    </row>
    <row r="187" spans="1:11" ht="14.25" hidden="1">
      <c r="A187" s="21"/>
      <c r="B187" s="22"/>
      <c r="C187" s="21"/>
      <c r="D187" s="21"/>
      <c r="E187" s="21"/>
      <c r="F187" s="21"/>
      <c r="G187" s="21"/>
      <c r="H187" s="21"/>
      <c r="I187" s="21"/>
      <c r="J187" s="21"/>
      <c r="K187" s="21"/>
    </row>
    <row r="188" spans="1:11" ht="14.25" hidden="1">
      <c r="A188" s="21"/>
      <c r="B188" s="22"/>
      <c r="C188" s="21"/>
      <c r="D188" s="21"/>
      <c r="E188" s="21"/>
      <c r="F188" s="21"/>
      <c r="G188" s="21"/>
      <c r="H188" s="21"/>
      <c r="I188" s="21"/>
      <c r="J188" s="21"/>
      <c r="K188" s="21"/>
    </row>
    <row r="189" spans="1:11" ht="14.25" hidden="1">
      <c r="A189" s="21"/>
      <c r="B189" s="22"/>
      <c r="C189" s="21"/>
      <c r="D189" s="21"/>
      <c r="E189" s="21"/>
      <c r="F189" s="21"/>
      <c r="G189" s="21"/>
      <c r="H189" s="21"/>
      <c r="I189" s="21"/>
      <c r="J189" s="21"/>
      <c r="K189" s="21"/>
    </row>
    <row r="190" spans="1:11" ht="14.25" hidden="1">
      <c r="A190" s="21"/>
      <c r="B190" s="22"/>
      <c r="C190" s="21"/>
      <c r="D190" s="21"/>
      <c r="E190" s="21"/>
      <c r="F190" s="21"/>
      <c r="G190" s="21"/>
      <c r="H190" s="21"/>
      <c r="I190" s="21"/>
      <c r="J190" s="21"/>
      <c r="K190" s="21"/>
    </row>
    <row r="191" spans="1:11" ht="14.25" hidden="1">
      <c r="A191" s="21"/>
      <c r="B191" s="22"/>
      <c r="C191" s="21"/>
      <c r="D191" s="21"/>
      <c r="E191" s="21"/>
      <c r="F191" s="21"/>
      <c r="G191" s="21"/>
      <c r="H191" s="21"/>
      <c r="I191" s="21"/>
      <c r="J191" s="21"/>
      <c r="K191" s="21"/>
    </row>
    <row r="192" spans="1:11" ht="14.25" hidden="1">
      <c r="A192" s="21"/>
      <c r="B192" s="22"/>
      <c r="C192" s="21"/>
      <c r="D192" s="21"/>
      <c r="E192" s="21"/>
      <c r="F192" s="21"/>
      <c r="G192" s="21"/>
      <c r="H192" s="21"/>
      <c r="I192" s="21"/>
      <c r="J192" s="21"/>
      <c r="K192" s="21"/>
    </row>
    <row r="193" spans="1:11" ht="14.25" hidden="1">
      <c r="A193" s="21"/>
      <c r="B193" s="22"/>
      <c r="C193" s="21"/>
      <c r="D193" s="21"/>
      <c r="E193" s="21"/>
      <c r="F193" s="21"/>
      <c r="G193" s="21"/>
      <c r="H193" s="21"/>
      <c r="I193" s="21"/>
      <c r="J193" s="21"/>
      <c r="K193" s="21"/>
    </row>
    <row r="194" spans="1:11" ht="14.25" hidden="1">
      <c r="A194" s="21"/>
      <c r="B194" s="22"/>
      <c r="C194" s="21"/>
      <c r="D194" s="21"/>
      <c r="E194" s="21"/>
      <c r="F194" s="21"/>
      <c r="G194" s="21"/>
      <c r="H194" s="21"/>
      <c r="I194" s="21"/>
      <c r="J194" s="21"/>
      <c r="K194" s="21"/>
    </row>
    <row r="195" spans="1:11" ht="14.25" hidden="1">
      <c r="A195" s="21"/>
      <c r="B195" s="22"/>
      <c r="C195" s="21"/>
      <c r="D195" s="21"/>
      <c r="E195" s="21"/>
      <c r="F195" s="21"/>
      <c r="G195" s="21"/>
      <c r="H195" s="21"/>
      <c r="I195" s="21"/>
      <c r="J195" s="21"/>
      <c r="K195" s="21"/>
    </row>
    <row r="196" spans="1:11" ht="14.25" hidden="1">
      <c r="A196" s="21"/>
      <c r="B196" s="22"/>
      <c r="C196" s="21"/>
      <c r="D196" s="21"/>
      <c r="E196" s="21"/>
      <c r="F196" s="21"/>
      <c r="G196" s="21"/>
      <c r="H196" s="21"/>
      <c r="I196" s="21"/>
      <c r="J196" s="21"/>
      <c r="K196" s="21"/>
    </row>
    <row r="197" spans="1:11" ht="14.25" hidden="1">
      <c r="A197" s="21"/>
      <c r="B197" s="22"/>
      <c r="C197" s="21"/>
      <c r="D197" s="21"/>
      <c r="E197" s="21"/>
      <c r="F197" s="21"/>
      <c r="G197" s="21"/>
      <c r="H197" s="21"/>
      <c r="I197" s="21"/>
      <c r="J197" s="21"/>
      <c r="K197" s="21"/>
    </row>
    <row r="198" spans="1:11" ht="14.25" hidden="1">
      <c r="A198" s="21"/>
      <c r="B198" s="22"/>
      <c r="C198" s="21"/>
      <c r="D198" s="21"/>
      <c r="E198" s="21"/>
      <c r="F198" s="21"/>
      <c r="G198" s="21"/>
      <c r="H198" s="21"/>
      <c r="I198" s="21"/>
      <c r="J198" s="21"/>
      <c r="K198" s="21"/>
    </row>
    <row r="199" spans="1:11" ht="14.25" hidden="1">
      <c r="A199" s="31"/>
      <c r="B199" s="32"/>
      <c r="C199" s="21"/>
      <c r="D199" s="21"/>
      <c r="E199" s="21"/>
      <c r="F199" s="21"/>
      <c r="G199" s="21"/>
      <c r="H199" s="21"/>
      <c r="I199" s="21"/>
      <c r="J199" s="21"/>
      <c r="K199" s="21"/>
    </row>
    <row r="200" spans="1:27" s="14" customFormat="1" ht="22.5" customHeight="1">
      <c r="A200" s="33">
        <f>2!Y39</f>
        <v>234156</v>
      </c>
      <c r="B200" s="34" t="str">
        <f>A266</f>
        <v>(Rupees Two Lakhs  Thirty Four Thousand  One Hundred  and  Fifty Six Only) </v>
      </c>
      <c r="C200" s="35"/>
      <c r="D200" s="35"/>
      <c r="E200" s="35"/>
      <c r="F200" s="35"/>
      <c r="G200" s="35"/>
      <c r="H200" s="35"/>
      <c r="I200" s="35"/>
      <c r="J200" s="35"/>
      <c r="K200" s="35"/>
      <c r="AA200" s="15"/>
    </row>
    <row r="201" spans="1:11" ht="18.75" hidden="1">
      <c r="A201" s="312" t="s">
        <v>358</v>
      </c>
      <c r="B201" s="312"/>
      <c r="C201" s="312"/>
      <c r="D201" s="312"/>
      <c r="E201" s="312"/>
      <c r="F201" s="312"/>
      <c r="G201" s="312"/>
      <c r="H201" s="312"/>
      <c r="I201" s="312"/>
      <c r="J201" s="312"/>
      <c r="K201" s="312"/>
    </row>
    <row r="202" spans="1:11" ht="14.25" hidden="1">
      <c r="A202" s="21">
        <f>A200</f>
        <v>234156</v>
      </c>
      <c r="B202" s="24">
        <f>A202/100000</f>
        <v>2.34156</v>
      </c>
      <c r="C202" s="23">
        <f>INT(B202)</f>
        <v>2</v>
      </c>
      <c r="D202" s="21"/>
      <c r="E202" s="21"/>
      <c r="F202" s="21"/>
      <c r="G202" s="21" t="s">
        <v>362</v>
      </c>
      <c r="H202" s="23">
        <f>C202</f>
        <v>2</v>
      </c>
      <c r="I202" s="21" t="str">
        <f>VLOOKUP(H202,$AA$1:$AB$10,2,FALSE)</f>
        <v>Two</v>
      </c>
      <c r="J202" s="21" t="str">
        <f>CONCATENATE(I202," Lakhs ")</f>
        <v>Two Lakhs </v>
      </c>
      <c r="K202" s="21"/>
    </row>
    <row r="203" spans="1:11" ht="14.25" hidden="1">
      <c r="A203" s="21">
        <f>A202-(C202*100000)</f>
        <v>34156</v>
      </c>
      <c r="B203" s="24">
        <f>A203/10000</f>
        <v>3.4156</v>
      </c>
      <c r="C203" s="23">
        <f>INT(B203)</f>
        <v>3</v>
      </c>
      <c r="D203" s="21"/>
      <c r="E203" s="21"/>
      <c r="F203" s="21"/>
      <c r="G203" s="21" t="s">
        <v>366</v>
      </c>
      <c r="H203" s="23">
        <f>C203</f>
        <v>3</v>
      </c>
      <c r="I203" s="21" t="str">
        <f>VLOOKUP(H203,$AA$1:$AB$10,2,FALSE)</f>
        <v>Three</v>
      </c>
      <c r="J203" s="21" t="str">
        <f>IF(AND(I203="Zero"),"",IF(AND(H203=1),VLOOKUP(H204,$AA$1:$AD$10,4,FALSE),VLOOKUP(I203,$AB$1:$AC$10,2,FALSE)))</f>
        <v>Thirty</v>
      </c>
      <c r="K203" s="21"/>
    </row>
    <row r="204" spans="1:11" ht="14.25" hidden="1">
      <c r="A204" s="21">
        <f>A203-(C203*10000)</f>
        <v>4156</v>
      </c>
      <c r="B204" s="24">
        <f>A204/1000</f>
        <v>4.156</v>
      </c>
      <c r="C204" s="23">
        <f>INT(B204)</f>
        <v>4</v>
      </c>
      <c r="D204" s="21"/>
      <c r="E204" s="21"/>
      <c r="F204" s="21"/>
      <c r="G204" s="21" t="s">
        <v>370</v>
      </c>
      <c r="H204" s="23">
        <f>C204</f>
        <v>4</v>
      </c>
      <c r="I204" s="21" t="str">
        <f>VLOOKUP(H204,$AA$1:$AB$10,2,FALSE)</f>
        <v>Four</v>
      </c>
      <c r="J204" s="21" t="str">
        <f>IF(AND(I204="Zero")," Thousand ",IF(AND(H203=1)," Thousand ",CONCATENATE(I204," Thousand ")))</f>
        <v>Four Thousand </v>
      </c>
      <c r="K204" s="21"/>
    </row>
    <row r="205" spans="1:11" ht="14.25" hidden="1">
      <c r="A205" s="21">
        <f>A204-(C204*1000)</f>
        <v>156</v>
      </c>
      <c r="B205" s="24">
        <f>A205/100</f>
        <v>1.56</v>
      </c>
      <c r="C205" s="23">
        <f>INT(B205)</f>
        <v>1</v>
      </c>
      <c r="D205" s="21"/>
      <c r="E205" s="21"/>
      <c r="F205" s="21"/>
      <c r="G205" s="21" t="s">
        <v>374</v>
      </c>
      <c r="H205" s="23">
        <f>C205</f>
        <v>1</v>
      </c>
      <c r="I205" s="21" t="str">
        <f>VLOOKUP(H205,$AA$1:$AB$10,2,FALSE)</f>
        <v>One</v>
      </c>
      <c r="J205" s="21" t="str">
        <f>IF(I205="Zero","",CONCATENATE(I205," Hundred "))</f>
        <v>One Hundred </v>
      </c>
      <c r="K205" s="21"/>
    </row>
    <row r="206" spans="1:11" ht="14.25" hidden="1">
      <c r="A206" s="21">
        <f>A205-(C205*100)</f>
        <v>56</v>
      </c>
      <c r="B206" s="24">
        <f>A206/10</f>
        <v>5.6</v>
      </c>
      <c r="C206" s="23">
        <f>A206</f>
        <v>56</v>
      </c>
      <c r="D206" s="21"/>
      <c r="E206" s="21"/>
      <c r="F206" s="21"/>
      <c r="G206" s="21" t="s">
        <v>378</v>
      </c>
      <c r="H206" s="23">
        <f>C206</f>
        <v>56</v>
      </c>
      <c r="I206" s="21" t="str">
        <f>VLOOKUP(H206,$AA$1:$AB$101,2,FALSE)</f>
        <v>Fifty Six</v>
      </c>
      <c r="J206" s="21" t="str">
        <f>I206</f>
        <v>Fifty Six</v>
      </c>
      <c r="K206" s="21"/>
    </row>
    <row r="207" spans="1:11" ht="14.25" hidden="1">
      <c r="A207" s="21"/>
      <c r="B207" s="24"/>
      <c r="C207" s="23"/>
      <c r="D207" s="21"/>
      <c r="E207" s="21"/>
      <c r="F207" s="21"/>
      <c r="G207" s="313" t="str">
        <f>CONCATENATE("(Rupees ",J202," ",J203," ",J204," ",J205," and  ",J206," Only) ")</f>
        <v>(Rupees Two Lakhs  Thirty Four Thousand  One Hundred  and  Fifty Six Only) </v>
      </c>
      <c r="H207" s="313"/>
      <c r="I207" s="313"/>
      <c r="J207" s="313"/>
      <c r="K207" s="21"/>
    </row>
    <row r="208" spans="1:11" ht="14.25" hidden="1">
      <c r="A208" s="21"/>
      <c r="B208" s="24"/>
      <c r="C208" s="23"/>
      <c r="D208" s="21"/>
      <c r="E208" s="21"/>
      <c r="F208" s="21"/>
      <c r="G208" s="21"/>
      <c r="H208" s="21"/>
      <c r="I208" s="21"/>
      <c r="J208" s="21"/>
      <c r="K208" s="21"/>
    </row>
    <row r="209" spans="1:11" ht="14.25" hidden="1">
      <c r="A209" s="21"/>
      <c r="B209" s="24"/>
      <c r="C209" s="23"/>
      <c r="D209" s="21"/>
      <c r="E209" s="21"/>
      <c r="F209" s="21"/>
      <c r="G209" s="21"/>
      <c r="H209" s="21"/>
      <c r="I209" s="21"/>
      <c r="J209" s="21"/>
      <c r="K209" s="21"/>
    </row>
    <row r="210" spans="1:11" ht="14.25" hidden="1">
      <c r="A210" s="21"/>
      <c r="B210" s="24"/>
      <c r="C210" s="23"/>
      <c r="D210" s="21"/>
      <c r="E210" s="21"/>
      <c r="F210" s="21"/>
      <c r="G210" s="21"/>
      <c r="H210" s="21"/>
      <c r="I210" s="21"/>
      <c r="J210" s="21"/>
      <c r="K210" s="21"/>
    </row>
    <row r="211" spans="1:11" ht="14.25" hidden="1">
      <c r="A211" s="21"/>
      <c r="B211" s="24"/>
      <c r="C211" s="23"/>
      <c r="D211" s="21"/>
      <c r="E211" s="21"/>
      <c r="F211" s="21"/>
      <c r="G211" s="21"/>
      <c r="H211" s="21"/>
      <c r="I211" s="21"/>
      <c r="J211" s="21"/>
      <c r="K211" s="21"/>
    </row>
    <row r="212" spans="1:11" ht="14.25" hidden="1">
      <c r="A212" s="21"/>
      <c r="B212" s="24"/>
      <c r="C212" s="23"/>
      <c r="D212" s="21"/>
      <c r="E212" s="21"/>
      <c r="F212" s="21"/>
      <c r="G212" s="21"/>
      <c r="H212" s="28"/>
      <c r="I212" s="28"/>
      <c r="J212" s="28"/>
      <c r="K212" s="28"/>
    </row>
    <row r="213" spans="1:11" ht="14.25" hidden="1">
      <c r="A213" s="21"/>
      <c r="B213" s="24"/>
      <c r="C213" s="23"/>
      <c r="D213" s="21"/>
      <c r="E213" s="21"/>
      <c r="F213" s="21"/>
      <c r="G213" s="21"/>
      <c r="H213" s="21"/>
      <c r="I213" s="21"/>
      <c r="J213" s="21"/>
      <c r="K213" s="21"/>
    </row>
    <row r="214" spans="1:11" ht="14.25" hidden="1">
      <c r="A214" s="21"/>
      <c r="B214" s="24"/>
      <c r="C214" s="23"/>
      <c r="D214" s="21"/>
      <c r="E214" s="21"/>
      <c r="F214" s="21"/>
      <c r="G214" s="21"/>
      <c r="H214" s="23"/>
      <c r="I214" s="21"/>
      <c r="J214" s="21"/>
      <c r="K214" s="21"/>
    </row>
    <row r="215" spans="1:11" ht="14.25" hidden="1">
      <c r="A215" s="21"/>
      <c r="B215" s="24"/>
      <c r="C215" s="23"/>
      <c r="D215" s="21"/>
      <c r="E215" s="21"/>
      <c r="F215" s="21"/>
      <c r="G215" s="21"/>
      <c r="H215" s="23"/>
      <c r="I215" s="21"/>
      <c r="J215" s="21"/>
      <c r="K215" s="21"/>
    </row>
    <row r="216" spans="1:11" ht="14.25" hidden="1">
      <c r="A216" s="21"/>
      <c r="B216" s="24"/>
      <c r="C216" s="23"/>
      <c r="D216" s="21"/>
      <c r="E216" s="21"/>
      <c r="F216" s="21"/>
      <c r="G216" s="21"/>
      <c r="H216" s="23"/>
      <c r="I216" s="21"/>
      <c r="J216" s="21"/>
      <c r="K216" s="21"/>
    </row>
    <row r="217" spans="1:11" ht="18.75" hidden="1">
      <c r="A217" s="314" t="s">
        <v>382</v>
      </c>
      <c r="B217" s="314"/>
      <c r="C217" s="314"/>
      <c r="D217" s="314"/>
      <c r="E217" s="314"/>
      <c r="F217" s="314"/>
      <c r="G217" s="314"/>
      <c r="H217" s="314"/>
      <c r="I217" s="314"/>
      <c r="J217" s="314"/>
      <c r="K217" s="21"/>
    </row>
    <row r="218" spans="1:11" ht="14.25" hidden="1">
      <c r="A218" s="21">
        <f>A200</f>
        <v>234156</v>
      </c>
      <c r="B218" s="24">
        <f>A218/10000</f>
        <v>23.4156</v>
      </c>
      <c r="C218" s="23">
        <f>INT(B218)</f>
        <v>23</v>
      </c>
      <c r="D218" s="21"/>
      <c r="E218" s="21"/>
      <c r="F218" s="21"/>
      <c r="G218" s="21" t="s">
        <v>366</v>
      </c>
      <c r="H218" s="23">
        <f>C218</f>
        <v>23</v>
      </c>
      <c r="I218" s="21" t="e">
        <f>VLOOKUP(H218,$AA$1:$AB$10,2,FALSE)</f>
        <v>#N/A</v>
      </c>
      <c r="J218" s="21" t="e">
        <f>IF(AND(I218="Zero"),"",IF(AND(H218=1),VLOOKUP(H219,$AA$1:$AD$10,4,FALSE),VLOOKUP(I218,$AB$1:$AC$10,2,FALSE)))</f>
        <v>#N/A</v>
      </c>
      <c r="K218" s="21"/>
    </row>
    <row r="219" spans="1:11" ht="14.25" hidden="1">
      <c r="A219" s="21">
        <f>A218-(C218*10000)</f>
        <v>4156</v>
      </c>
      <c r="B219" s="24">
        <f>A219/1000</f>
        <v>4.156</v>
      </c>
      <c r="C219" s="23">
        <f>INT(B219)</f>
        <v>4</v>
      </c>
      <c r="D219" s="21"/>
      <c r="E219" s="21"/>
      <c r="F219" s="21"/>
      <c r="G219" s="21" t="s">
        <v>370</v>
      </c>
      <c r="H219" s="23">
        <f>C219</f>
        <v>4</v>
      </c>
      <c r="I219" s="21" t="str">
        <f>VLOOKUP(H219,$AA$1:$AB$10,2,FALSE)</f>
        <v>Four</v>
      </c>
      <c r="J219" s="21" t="str">
        <f>IF(AND(I219="Zero")," Thousand ",IF(AND(H218=1)," Thousand ",CONCATENATE(I219," Thousand ")))</f>
        <v>Four Thousand </v>
      </c>
      <c r="K219" s="21"/>
    </row>
    <row r="220" spans="1:11" ht="14.25" hidden="1">
      <c r="A220" s="21">
        <f>A219-(C219*1000)</f>
        <v>156</v>
      </c>
      <c r="B220" s="24">
        <f>A220/100</f>
        <v>1.56</v>
      </c>
      <c r="C220" s="23">
        <f>INT(B220)</f>
        <v>1</v>
      </c>
      <c r="D220" s="21"/>
      <c r="E220" s="21"/>
      <c r="F220" s="21"/>
      <c r="G220" s="21" t="s">
        <v>374</v>
      </c>
      <c r="H220" s="23">
        <f>C220</f>
        <v>1</v>
      </c>
      <c r="I220" s="21" t="str">
        <f>VLOOKUP(H220,$AA$1:$AB$10,2,FALSE)</f>
        <v>One</v>
      </c>
      <c r="J220" s="21" t="str">
        <f>IF(I220="Zero","",CONCATENATE(I220," Hundred "))</f>
        <v>One Hundred </v>
      </c>
      <c r="K220" s="21"/>
    </row>
    <row r="221" spans="1:11" ht="14.25" hidden="1">
      <c r="A221" s="21">
        <f>A220-(C220*100)</f>
        <v>56</v>
      </c>
      <c r="B221" s="24">
        <f>A221/10</f>
        <v>5.6</v>
      </c>
      <c r="C221" s="23">
        <f>A221</f>
        <v>56</v>
      </c>
      <c r="D221" s="21"/>
      <c r="E221" s="21"/>
      <c r="F221" s="21"/>
      <c r="G221" s="21" t="s">
        <v>378</v>
      </c>
      <c r="H221" s="23">
        <f>C221</f>
        <v>56</v>
      </c>
      <c r="I221" s="21" t="str">
        <f>VLOOKUP(H221,$AA$1:$AB$101,2,FALSE)</f>
        <v>Fifty Six</v>
      </c>
      <c r="J221" s="21" t="str">
        <f>I221</f>
        <v>Fifty Six</v>
      </c>
      <c r="K221" s="21"/>
    </row>
    <row r="222" spans="1:11" ht="14.25" hidden="1">
      <c r="A222" s="21"/>
      <c r="B222" s="24"/>
      <c r="C222" s="23"/>
      <c r="D222" s="21"/>
      <c r="E222" s="21"/>
      <c r="F222" s="21"/>
      <c r="G222" s="313" t="e">
        <f>CONCATENATE("(Rupees ",J217," ",J218," ",J219," ",J220," and  ",J221," Only) ")</f>
        <v>#N/A</v>
      </c>
      <c r="H222" s="313"/>
      <c r="I222" s="313"/>
      <c r="J222" s="313"/>
      <c r="K222" s="21"/>
    </row>
    <row r="223" spans="1:11" ht="14.25" hidden="1">
      <c r="A223" s="21"/>
      <c r="B223" s="24"/>
      <c r="C223" s="23"/>
      <c r="D223" s="21"/>
      <c r="E223" s="21"/>
      <c r="F223" s="21"/>
      <c r="G223" s="21"/>
      <c r="H223" s="23"/>
      <c r="I223" s="21"/>
      <c r="J223" s="21"/>
      <c r="K223" s="21"/>
    </row>
    <row r="224" spans="1:11" ht="14.25" hidden="1">
      <c r="A224" s="21"/>
      <c r="B224" s="24"/>
      <c r="C224" s="23"/>
      <c r="D224" s="21"/>
      <c r="E224" s="21"/>
      <c r="F224" s="21"/>
      <c r="G224" s="21"/>
      <c r="H224" s="23"/>
      <c r="I224" s="21"/>
      <c r="J224" s="21"/>
      <c r="K224" s="21"/>
    </row>
    <row r="225" spans="1:11" ht="14.25" hidden="1">
      <c r="A225" s="21"/>
      <c r="B225" s="24"/>
      <c r="C225" s="23"/>
      <c r="D225" s="21"/>
      <c r="E225" s="21"/>
      <c r="F225" s="21"/>
      <c r="G225" s="313"/>
      <c r="H225" s="313"/>
      <c r="I225" s="313"/>
      <c r="J225" s="313"/>
      <c r="K225" s="21"/>
    </row>
    <row r="226" spans="1:11" ht="14.25" hidden="1">
      <c r="A226" s="21"/>
      <c r="B226" s="24"/>
      <c r="C226" s="23"/>
      <c r="D226" s="21"/>
      <c r="E226" s="21"/>
      <c r="F226" s="21"/>
      <c r="G226" s="21"/>
      <c r="H226" s="23"/>
      <c r="I226" s="21"/>
      <c r="J226" s="21"/>
      <c r="K226" s="21"/>
    </row>
    <row r="227" spans="1:11" ht="14.25" hidden="1">
      <c r="A227" s="21"/>
      <c r="B227" s="24"/>
      <c r="C227" s="23"/>
      <c r="D227" s="21"/>
      <c r="E227" s="21"/>
      <c r="F227" s="21"/>
      <c r="G227" s="21"/>
      <c r="H227" s="23"/>
      <c r="I227" s="21"/>
      <c r="J227" s="21"/>
      <c r="K227" s="21"/>
    </row>
    <row r="228" spans="1:11" ht="14.25" hidden="1">
      <c r="A228" s="21"/>
      <c r="B228" s="24"/>
      <c r="C228" s="23"/>
      <c r="D228" s="21"/>
      <c r="E228" s="21"/>
      <c r="F228" s="21"/>
      <c r="G228" s="30"/>
      <c r="H228" s="30"/>
      <c r="I228" s="30"/>
      <c r="J228" s="30"/>
      <c r="K228" s="21"/>
    </row>
    <row r="229" spans="1:11" ht="14.25" hidden="1">
      <c r="A229" s="21"/>
      <c r="B229" s="22"/>
      <c r="C229" s="21"/>
      <c r="D229" s="21"/>
      <c r="E229" s="21"/>
      <c r="F229" s="21"/>
      <c r="G229" s="21"/>
      <c r="H229" s="21"/>
      <c r="I229" s="21"/>
      <c r="J229" s="21"/>
      <c r="K229" s="21"/>
    </row>
    <row r="230" spans="1:11" ht="14.25" hidden="1">
      <c r="A230" s="21"/>
      <c r="B230" s="22"/>
      <c r="C230" s="21"/>
      <c r="D230" s="21"/>
      <c r="E230" s="21"/>
      <c r="F230" s="21"/>
      <c r="G230" s="21"/>
      <c r="H230" s="21"/>
      <c r="I230" s="21"/>
      <c r="J230" s="21"/>
      <c r="K230" s="21"/>
    </row>
    <row r="231" spans="1:11" ht="14.25" hidden="1">
      <c r="A231" s="21"/>
      <c r="B231" s="22"/>
      <c r="C231" s="21"/>
      <c r="D231" s="21"/>
      <c r="E231" s="21"/>
      <c r="F231" s="21"/>
      <c r="G231" s="21"/>
      <c r="H231" s="21"/>
      <c r="I231" s="21"/>
      <c r="J231" s="21"/>
      <c r="K231" s="21"/>
    </row>
    <row r="232" spans="1:11" ht="14.25" hidden="1">
      <c r="A232" s="21"/>
      <c r="B232" s="24"/>
      <c r="C232" s="23"/>
      <c r="D232" s="21"/>
      <c r="E232" s="21"/>
      <c r="F232" s="21"/>
      <c r="G232" s="21"/>
      <c r="H232" s="23"/>
      <c r="I232" s="21"/>
      <c r="J232" s="21"/>
      <c r="K232" s="21"/>
    </row>
    <row r="233" spans="1:11" ht="18.75" hidden="1">
      <c r="A233" s="314" t="s">
        <v>397</v>
      </c>
      <c r="B233" s="314"/>
      <c r="C233" s="314"/>
      <c r="D233" s="314"/>
      <c r="E233" s="314"/>
      <c r="F233" s="314"/>
      <c r="G233" s="314"/>
      <c r="H233" s="314"/>
      <c r="I233" s="314"/>
      <c r="J233" s="314"/>
      <c r="K233" s="21"/>
    </row>
    <row r="234" spans="1:11" ht="14.25" hidden="1">
      <c r="A234" s="21">
        <f>A200</f>
        <v>234156</v>
      </c>
      <c r="B234" s="24">
        <f>A234/1000</f>
        <v>234.156</v>
      </c>
      <c r="C234" s="23">
        <f>INT(B234)</f>
        <v>234</v>
      </c>
      <c r="D234" s="21"/>
      <c r="E234" s="21"/>
      <c r="F234" s="21"/>
      <c r="G234" s="21" t="s">
        <v>370</v>
      </c>
      <c r="H234" s="23">
        <f>C234</f>
        <v>234</v>
      </c>
      <c r="I234" s="21" t="e">
        <f>VLOOKUP(H234,$AA$1:$AB$10,2,FALSE)</f>
        <v>#N/A</v>
      </c>
      <c r="J234" s="21" t="e">
        <f>IF(AND(I234="Zero")," Thousand ",IF(AND(H233=1)," Thousand ",CONCATENATE(I234," Thousand ")))</f>
        <v>#N/A</v>
      </c>
      <c r="K234" s="21"/>
    </row>
    <row r="235" spans="1:11" ht="14.25" hidden="1">
      <c r="A235" s="21">
        <f>A234-(C234*1000)</f>
        <v>156</v>
      </c>
      <c r="B235" s="24">
        <f>A235/100</f>
        <v>1.56</v>
      </c>
      <c r="C235" s="23">
        <f>INT(B235)</f>
        <v>1</v>
      </c>
      <c r="D235" s="21"/>
      <c r="E235" s="21"/>
      <c r="F235" s="21"/>
      <c r="G235" s="21" t="s">
        <v>374</v>
      </c>
      <c r="H235" s="23">
        <f>C235</f>
        <v>1</v>
      </c>
      <c r="I235" s="21" t="str">
        <f>VLOOKUP(H235,$AA$1:$AB$10,2,FALSE)</f>
        <v>One</v>
      </c>
      <c r="J235" s="21" t="str">
        <f>IF(I235="Zero","",CONCATENATE(I235," Hundred "))</f>
        <v>One Hundred </v>
      </c>
      <c r="K235" s="21"/>
    </row>
    <row r="236" spans="1:11" ht="14.25" hidden="1">
      <c r="A236" s="21">
        <f>A235-(C235*100)</f>
        <v>56</v>
      </c>
      <c r="B236" s="24">
        <f>A236/10</f>
        <v>5.6</v>
      </c>
      <c r="C236" s="23">
        <f>A236</f>
        <v>56</v>
      </c>
      <c r="D236" s="21"/>
      <c r="E236" s="21"/>
      <c r="F236" s="21"/>
      <c r="G236" s="21" t="s">
        <v>378</v>
      </c>
      <c r="H236" s="23">
        <f>C236</f>
        <v>56</v>
      </c>
      <c r="I236" s="21" t="str">
        <f>VLOOKUP(H236,$AA$1:$AB$101,2,FALSE)</f>
        <v>Fifty Six</v>
      </c>
      <c r="J236" s="21" t="str">
        <f>I236</f>
        <v>Fifty Six</v>
      </c>
      <c r="K236" s="21"/>
    </row>
    <row r="237" spans="1:11" ht="14.25" hidden="1">
      <c r="A237" s="21"/>
      <c r="B237" s="24"/>
      <c r="C237" s="23"/>
      <c r="D237" s="21"/>
      <c r="E237" s="21"/>
      <c r="F237" s="21"/>
      <c r="G237" s="313" t="e">
        <f>CONCATENATE("(Rupees ",J232," ",J233," ",J234," ",J235," and  ",J236," Only) ")</f>
        <v>#N/A</v>
      </c>
      <c r="H237" s="313"/>
      <c r="I237" s="313"/>
      <c r="J237" s="313"/>
      <c r="K237" s="21"/>
    </row>
    <row r="238" spans="1:11" ht="14.25" hidden="1">
      <c r="A238" s="21"/>
      <c r="B238" s="24"/>
      <c r="C238" s="23"/>
      <c r="D238" s="21"/>
      <c r="E238" s="21"/>
      <c r="F238" s="21"/>
      <c r="G238" s="313"/>
      <c r="H238" s="313"/>
      <c r="I238" s="313"/>
      <c r="J238" s="313"/>
      <c r="K238" s="21"/>
    </row>
    <row r="239" spans="1:11" ht="14.25" hidden="1">
      <c r="A239" s="21"/>
      <c r="B239" s="22"/>
      <c r="C239" s="21"/>
      <c r="D239" s="21"/>
      <c r="E239" s="21"/>
      <c r="F239" s="21"/>
      <c r="G239" s="21"/>
      <c r="H239" s="21"/>
      <c r="I239" s="21"/>
      <c r="J239" s="21"/>
      <c r="K239" s="21"/>
    </row>
    <row r="240" spans="1:11" ht="14.25" hidden="1">
      <c r="A240" s="21"/>
      <c r="B240" s="22"/>
      <c r="C240" s="21"/>
      <c r="D240" s="21"/>
      <c r="E240" s="21"/>
      <c r="F240" s="21"/>
      <c r="G240" s="21"/>
      <c r="H240" s="21"/>
      <c r="I240" s="21"/>
      <c r="J240" s="21"/>
      <c r="K240" s="21"/>
    </row>
    <row r="241" spans="1:11" ht="14.25" hidden="1">
      <c r="A241" s="21"/>
      <c r="B241" s="22"/>
      <c r="C241" s="21"/>
      <c r="D241" s="21"/>
      <c r="E241" s="21"/>
      <c r="F241" s="21"/>
      <c r="G241" s="21"/>
      <c r="H241" s="21"/>
      <c r="I241" s="21"/>
      <c r="J241" s="21"/>
      <c r="K241" s="21"/>
    </row>
    <row r="242" spans="1:11" ht="14.25" hidden="1">
      <c r="A242" s="21"/>
      <c r="B242" s="22"/>
      <c r="C242" s="21"/>
      <c r="D242" s="21"/>
      <c r="E242" s="21"/>
      <c r="F242" s="21"/>
      <c r="G242" s="21"/>
      <c r="H242" s="21"/>
      <c r="I242" s="21"/>
      <c r="J242" s="21"/>
      <c r="K242" s="21"/>
    </row>
    <row r="243" spans="1:11" ht="14.25" hidden="1">
      <c r="A243" s="21"/>
      <c r="B243" s="22"/>
      <c r="C243" s="21"/>
      <c r="D243" s="21"/>
      <c r="E243" s="21"/>
      <c r="F243" s="21"/>
      <c r="G243" s="21"/>
      <c r="H243" s="21"/>
      <c r="I243" s="21"/>
      <c r="J243" s="21"/>
      <c r="K243" s="21"/>
    </row>
    <row r="244" spans="1:11" ht="14.25" hidden="1">
      <c r="A244" s="21"/>
      <c r="B244" s="24"/>
      <c r="C244" s="23"/>
      <c r="D244" s="21"/>
      <c r="E244" s="21"/>
      <c r="F244" s="21"/>
      <c r="G244" s="21"/>
      <c r="H244" s="23"/>
      <c r="I244" s="21"/>
      <c r="J244" s="21"/>
      <c r="K244" s="21"/>
    </row>
    <row r="245" spans="1:11" ht="14.25" hidden="1">
      <c r="A245" s="21"/>
      <c r="B245" s="24"/>
      <c r="C245" s="23"/>
      <c r="D245" s="21"/>
      <c r="E245" s="21"/>
      <c r="F245" s="21"/>
      <c r="G245" s="21"/>
      <c r="H245" s="23"/>
      <c r="I245" s="21"/>
      <c r="J245" s="21"/>
      <c r="K245" s="21"/>
    </row>
    <row r="246" spans="1:11" ht="18.75" hidden="1">
      <c r="A246" s="314" t="s">
        <v>410</v>
      </c>
      <c r="B246" s="314"/>
      <c r="C246" s="314"/>
      <c r="D246" s="314"/>
      <c r="E246" s="314"/>
      <c r="F246" s="314"/>
      <c r="G246" s="314"/>
      <c r="H246" s="314"/>
      <c r="I246" s="314"/>
      <c r="J246" s="314"/>
      <c r="K246" s="21"/>
    </row>
    <row r="247" spans="1:11" ht="14.25" hidden="1">
      <c r="A247" s="21">
        <f>A200</f>
        <v>234156</v>
      </c>
      <c r="B247" s="24">
        <f>A247/100</f>
        <v>2341.56</v>
      </c>
      <c r="C247" s="23">
        <f>INT(B247)</f>
        <v>2341</v>
      </c>
      <c r="D247" s="21"/>
      <c r="E247" s="21"/>
      <c r="F247" s="21"/>
      <c r="G247" s="21" t="s">
        <v>374</v>
      </c>
      <c r="H247" s="23">
        <f>C247</f>
        <v>2341</v>
      </c>
      <c r="I247" s="21" t="e">
        <f>VLOOKUP(H247,$AA$1:$AB$10,2,FALSE)</f>
        <v>#N/A</v>
      </c>
      <c r="J247" s="21" t="e">
        <f>IF(I247="Zero","",CONCATENATE(I247," Hundred "))</f>
        <v>#N/A</v>
      </c>
      <c r="K247" s="21"/>
    </row>
    <row r="248" spans="1:11" ht="14.25" hidden="1">
      <c r="A248" s="21">
        <f>A247-(C247*100)</f>
        <v>56</v>
      </c>
      <c r="B248" s="24">
        <f>A248/10</f>
        <v>5.6</v>
      </c>
      <c r="C248" s="23">
        <f>A248</f>
        <v>56</v>
      </c>
      <c r="D248" s="21"/>
      <c r="E248" s="21"/>
      <c r="F248" s="21"/>
      <c r="G248" s="21" t="s">
        <v>378</v>
      </c>
      <c r="H248" s="23">
        <f>C248</f>
        <v>56</v>
      </c>
      <c r="I248" s="21" t="str">
        <f>VLOOKUP(H248,$AA$1:$AB$101,2,FALSE)</f>
        <v>Fifty Six</v>
      </c>
      <c r="J248" s="21" t="str">
        <f>I248</f>
        <v>Fifty Six</v>
      </c>
      <c r="K248" s="21"/>
    </row>
    <row r="249" spans="1:11" ht="14.25" hidden="1">
      <c r="A249" s="21"/>
      <c r="B249" s="24"/>
      <c r="C249" s="23"/>
      <c r="D249" s="21"/>
      <c r="E249" s="21"/>
      <c r="F249" s="21"/>
      <c r="G249" s="313" t="e">
        <f>CONCATENATE("(Rupees ",J244," ",J245," ",J246," ",J247," and  ",J248," Only) ")</f>
        <v>#N/A</v>
      </c>
      <c r="H249" s="313"/>
      <c r="I249" s="313"/>
      <c r="J249" s="313"/>
      <c r="K249" s="21"/>
    </row>
    <row r="250" spans="1:11" ht="14.25" hidden="1">
      <c r="A250" s="21"/>
      <c r="B250" s="22"/>
      <c r="C250" s="21"/>
      <c r="D250" s="21"/>
      <c r="E250" s="21"/>
      <c r="F250" s="21"/>
      <c r="G250" s="21"/>
      <c r="H250" s="21"/>
      <c r="I250" s="21"/>
      <c r="J250" s="21"/>
      <c r="K250" s="21"/>
    </row>
    <row r="251" spans="1:11" ht="14.25" hidden="1">
      <c r="A251" s="21"/>
      <c r="B251" s="22"/>
      <c r="C251" s="21"/>
      <c r="D251" s="21"/>
      <c r="E251" s="21"/>
      <c r="F251" s="21"/>
      <c r="G251" s="21"/>
      <c r="H251" s="21"/>
      <c r="I251" s="21"/>
      <c r="J251" s="21"/>
      <c r="K251" s="21"/>
    </row>
    <row r="252" spans="1:11" ht="14.25" hidden="1">
      <c r="A252" s="21"/>
      <c r="B252" s="22"/>
      <c r="C252" s="21"/>
      <c r="D252" s="21"/>
      <c r="E252" s="21"/>
      <c r="F252" s="21"/>
      <c r="G252" s="21"/>
      <c r="H252" s="21"/>
      <c r="I252" s="21"/>
      <c r="J252" s="21"/>
      <c r="K252" s="21"/>
    </row>
    <row r="253" spans="1:11" ht="14.25" hidden="1">
      <c r="A253" s="21"/>
      <c r="B253" s="22"/>
      <c r="C253" s="21"/>
      <c r="D253" s="21"/>
      <c r="E253" s="21"/>
      <c r="F253" s="21"/>
      <c r="G253" s="21"/>
      <c r="H253" s="21"/>
      <c r="I253" s="21"/>
      <c r="J253" s="21"/>
      <c r="K253" s="21"/>
    </row>
    <row r="254" spans="1:11" ht="14.25" hidden="1">
      <c r="A254" s="21"/>
      <c r="B254" s="22"/>
      <c r="C254" s="21"/>
      <c r="D254" s="21"/>
      <c r="E254" s="21"/>
      <c r="F254" s="21"/>
      <c r="G254" s="21"/>
      <c r="H254" s="21"/>
      <c r="I254" s="21"/>
      <c r="J254" s="21"/>
      <c r="K254" s="21"/>
    </row>
    <row r="255" spans="1:11" ht="14.25" hidden="1">
      <c r="A255" s="21"/>
      <c r="B255" s="22"/>
      <c r="C255" s="21"/>
      <c r="D255" s="21"/>
      <c r="E255" s="21"/>
      <c r="F255" s="21"/>
      <c r="G255" s="21"/>
      <c r="H255" s="21"/>
      <c r="I255" s="21"/>
      <c r="J255" s="21"/>
      <c r="K255" s="21"/>
    </row>
    <row r="256" spans="1:11" ht="14.25" hidden="1">
      <c r="A256" s="21"/>
      <c r="B256" s="24"/>
      <c r="C256" s="23"/>
      <c r="D256" s="21"/>
      <c r="E256" s="21"/>
      <c r="F256" s="21"/>
      <c r="G256" s="21"/>
      <c r="H256" s="23"/>
      <c r="I256" s="21"/>
      <c r="J256" s="21"/>
      <c r="K256" s="21"/>
    </row>
    <row r="257" spans="1:11" ht="14.25" hidden="1">
      <c r="A257" s="21"/>
      <c r="B257" s="24"/>
      <c r="C257" s="23"/>
      <c r="D257" s="21"/>
      <c r="E257" s="21"/>
      <c r="F257" s="21"/>
      <c r="G257" s="21"/>
      <c r="H257" s="23"/>
      <c r="I257" s="21"/>
      <c r="J257" s="21"/>
      <c r="K257" s="21"/>
    </row>
    <row r="258" spans="1:11" ht="14.25" hidden="1">
      <c r="A258" s="21"/>
      <c r="B258" s="24"/>
      <c r="C258" s="23"/>
      <c r="D258" s="21"/>
      <c r="E258" s="21"/>
      <c r="F258" s="21"/>
      <c r="G258" s="21"/>
      <c r="H258" s="23"/>
      <c r="I258" s="21"/>
      <c r="J258" s="21"/>
      <c r="K258" s="21"/>
    </row>
    <row r="259" spans="1:11" ht="18.75" hidden="1">
      <c r="A259" s="314" t="s">
        <v>410</v>
      </c>
      <c r="B259" s="314"/>
      <c r="C259" s="314"/>
      <c r="D259" s="314"/>
      <c r="E259" s="314"/>
      <c r="F259" s="314"/>
      <c r="G259" s="314"/>
      <c r="H259" s="314"/>
      <c r="I259" s="314"/>
      <c r="J259" s="314"/>
      <c r="K259" s="21"/>
    </row>
    <row r="260" spans="1:11" ht="14.25" hidden="1">
      <c r="A260" s="21">
        <f>A200</f>
        <v>234156</v>
      </c>
      <c r="B260" s="24">
        <f>A260/10</f>
        <v>23415.6</v>
      </c>
      <c r="C260" s="23">
        <f>A260</f>
        <v>234156</v>
      </c>
      <c r="D260" s="21"/>
      <c r="E260" s="21"/>
      <c r="F260" s="21"/>
      <c r="G260" s="21" t="s">
        <v>378</v>
      </c>
      <c r="H260" s="23">
        <f>C260</f>
        <v>234156</v>
      </c>
      <c r="I260" s="21" t="e">
        <f>VLOOKUP(H260,$AA$1:$AB$101,2,FALSE)</f>
        <v>#N/A</v>
      </c>
      <c r="J260" s="21" t="e">
        <f>I260</f>
        <v>#N/A</v>
      </c>
      <c r="K260" s="21"/>
    </row>
    <row r="261" spans="1:11" ht="14.25" hidden="1">
      <c r="A261" s="21"/>
      <c r="B261" s="24"/>
      <c r="C261" s="23"/>
      <c r="D261" s="21"/>
      <c r="E261" s="21"/>
      <c r="F261" s="21"/>
      <c r="G261" s="313" t="e">
        <f>CONCATENATE("(Rupees ",J256," ",J257," ",J258," ",J259," ",J260," Only) ")</f>
        <v>#N/A</v>
      </c>
      <c r="H261" s="313"/>
      <c r="I261" s="313"/>
      <c r="J261" s="313"/>
      <c r="K261" s="21"/>
    </row>
    <row r="262" spans="1:11" ht="14.25" hidden="1">
      <c r="A262" s="21"/>
      <c r="B262" s="22"/>
      <c r="C262" s="21"/>
      <c r="D262" s="21"/>
      <c r="E262" s="21"/>
      <c r="F262" s="21"/>
      <c r="G262" s="21"/>
      <c r="H262" s="21"/>
      <c r="I262" s="21"/>
      <c r="J262" s="21"/>
      <c r="K262" s="21"/>
    </row>
    <row r="263" spans="1:11" ht="14.25" hidden="1">
      <c r="A263" s="21"/>
      <c r="B263" s="22"/>
      <c r="C263" s="21"/>
      <c r="D263" s="21"/>
      <c r="E263" s="21"/>
      <c r="F263" s="21"/>
      <c r="G263" s="21"/>
      <c r="H263" s="21"/>
      <c r="I263" s="21"/>
      <c r="J263" s="21"/>
      <c r="K263" s="21"/>
    </row>
    <row r="264" spans="1:11" ht="14.25" hidden="1">
      <c r="A264" s="21"/>
      <c r="B264" s="22"/>
      <c r="C264" s="21"/>
      <c r="D264" s="21"/>
      <c r="E264" s="21"/>
      <c r="F264" s="21"/>
      <c r="G264" s="21"/>
      <c r="H264" s="21"/>
      <c r="I264" s="21"/>
      <c r="J264" s="21"/>
      <c r="K264" s="21"/>
    </row>
    <row r="265" spans="1:11" ht="14.25" hidden="1">
      <c r="A265" s="21"/>
      <c r="B265" s="22"/>
      <c r="C265" s="21"/>
      <c r="D265" s="21"/>
      <c r="E265" s="21"/>
      <c r="F265" s="21"/>
      <c r="G265" s="21"/>
      <c r="H265" s="21"/>
      <c r="I265" s="21"/>
      <c r="J265" s="21"/>
      <c r="K265" s="21"/>
    </row>
    <row r="266" spans="1:11" ht="15" hidden="1">
      <c r="A266" s="311" t="str">
        <f>IF(AND(A200&gt;=100000),G207,IF(AND(A200&gt;=10000,A200&lt;=99999),G222,IF(AND(A200&gt;=1000,A200&lt;=9999),G237,IF(AND(A200&gt;=100,A200&lt;=999),G249,G261))))</f>
        <v>(Rupees Two Lakhs  Thirty Four Thousand  One Hundred  and  Fifty Six Only) </v>
      </c>
      <c r="B266" s="311"/>
      <c r="C266" s="311"/>
      <c r="D266" s="311"/>
      <c r="E266" s="311"/>
      <c r="F266" s="311"/>
      <c r="G266" s="311"/>
      <c r="H266" s="311"/>
      <c r="I266" s="311"/>
      <c r="J266" s="311"/>
      <c r="K266" s="21"/>
    </row>
    <row r="267" spans="1:11" ht="14.25" hidden="1">
      <c r="A267" s="21"/>
      <c r="B267" s="22"/>
      <c r="C267" s="21"/>
      <c r="D267" s="21"/>
      <c r="E267" s="21"/>
      <c r="F267" s="21"/>
      <c r="G267" s="21"/>
      <c r="H267" s="21"/>
      <c r="I267" s="21"/>
      <c r="J267" s="21"/>
      <c r="K267" s="21"/>
    </row>
    <row r="268" spans="1:11" ht="14.25" hidden="1">
      <c r="A268" s="21"/>
      <c r="B268" s="22"/>
      <c r="C268" s="21"/>
      <c r="D268" s="21"/>
      <c r="E268" s="21"/>
      <c r="F268" s="21"/>
      <c r="G268" s="21"/>
      <c r="H268" s="21"/>
      <c r="I268" s="21"/>
      <c r="J268" s="21"/>
      <c r="K268" s="21"/>
    </row>
    <row r="269" spans="1:11" ht="14.25" hidden="1">
      <c r="A269" s="21"/>
      <c r="B269" s="22"/>
      <c r="C269" s="21"/>
      <c r="D269" s="21"/>
      <c r="E269" s="21"/>
      <c r="F269" s="21"/>
      <c r="G269" s="21"/>
      <c r="H269" s="21"/>
      <c r="I269" s="21"/>
      <c r="J269" s="21"/>
      <c r="K269" s="21"/>
    </row>
    <row r="270" spans="1:11" ht="14.25" hidden="1">
      <c r="A270" s="21"/>
      <c r="B270" s="22"/>
      <c r="C270" s="21"/>
      <c r="D270" s="21"/>
      <c r="E270" s="21"/>
      <c r="F270" s="21"/>
      <c r="G270" s="21"/>
      <c r="H270" s="21"/>
      <c r="I270" s="21"/>
      <c r="J270" s="21"/>
      <c r="K270" s="21"/>
    </row>
    <row r="271" spans="1:11" ht="14.25" hidden="1">
      <c r="A271" s="21"/>
      <c r="B271" s="22"/>
      <c r="C271" s="21"/>
      <c r="D271" s="21"/>
      <c r="E271" s="21"/>
      <c r="F271" s="21"/>
      <c r="G271" s="21"/>
      <c r="H271" s="21"/>
      <c r="I271" s="21"/>
      <c r="J271" s="21"/>
      <c r="K271" s="21"/>
    </row>
    <row r="272" spans="1:11" ht="14.25" hidden="1">
      <c r="A272" s="21"/>
      <c r="B272" s="22"/>
      <c r="C272" s="21"/>
      <c r="D272" s="21"/>
      <c r="E272" s="21"/>
      <c r="F272" s="21"/>
      <c r="G272" s="21"/>
      <c r="H272" s="21"/>
      <c r="I272" s="21"/>
      <c r="J272" s="21"/>
      <c r="K272" s="21"/>
    </row>
    <row r="273" spans="1:11" ht="14.25" hidden="1">
      <c r="A273" s="21"/>
      <c r="B273" s="22"/>
      <c r="C273" s="21"/>
      <c r="D273" s="21"/>
      <c r="E273" s="21"/>
      <c r="F273" s="21"/>
      <c r="G273" s="21"/>
      <c r="H273" s="21"/>
      <c r="I273" s="21"/>
      <c r="J273" s="21"/>
      <c r="K273" s="21"/>
    </row>
    <row r="274" spans="1:11" ht="14.25" hidden="1">
      <c r="A274" s="21"/>
      <c r="B274" s="22"/>
      <c r="C274" s="21"/>
      <c r="D274" s="21"/>
      <c r="E274" s="21"/>
      <c r="F274" s="21"/>
      <c r="G274" s="21"/>
      <c r="H274" s="21"/>
      <c r="I274" s="21"/>
      <c r="J274" s="21"/>
      <c r="K274" s="21"/>
    </row>
    <row r="275" spans="1:11" ht="14.25" hidden="1">
      <c r="A275" s="21"/>
      <c r="B275" s="22"/>
      <c r="C275" s="21"/>
      <c r="D275" s="21"/>
      <c r="E275" s="21"/>
      <c r="F275" s="21"/>
      <c r="G275" s="21"/>
      <c r="H275" s="21"/>
      <c r="I275" s="21"/>
      <c r="J275" s="21"/>
      <c r="K275" s="21"/>
    </row>
    <row r="276" spans="1:11" ht="14.25" hidden="1">
      <c r="A276" s="21"/>
      <c r="B276" s="22"/>
      <c r="C276" s="21"/>
      <c r="D276" s="21"/>
      <c r="E276" s="21"/>
      <c r="F276" s="21"/>
      <c r="G276" s="21"/>
      <c r="H276" s="21"/>
      <c r="I276" s="21"/>
      <c r="J276" s="21"/>
      <c r="K276" s="21"/>
    </row>
    <row r="277" spans="1:11" ht="14.25" hidden="1">
      <c r="A277" s="21"/>
      <c r="B277" s="22"/>
      <c r="C277" s="21"/>
      <c r="D277" s="21"/>
      <c r="E277" s="21"/>
      <c r="F277" s="21"/>
      <c r="G277" s="21"/>
      <c r="H277" s="21"/>
      <c r="I277" s="21"/>
      <c r="J277" s="21"/>
      <c r="K277" s="21"/>
    </row>
    <row r="278" spans="1:11" ht="14.25" hidden="1">
      <c r="A278" s="21"/>
      <c r="B278" s="22"/>
      <c r="C278" s="21"/>
      <c r="D278" s="21"/>
      <c r="E278" s="21"/>
      <c r="F278" s="21"/>
      <c r="G278" s="21"/>
      <c r="H278" s="21"/>
      <c r="I278" s="21"/>
      <c r="J278" s="21"/>
      <c r="K278" s="21"/>
    </row>
    <row r="279" spans="1:11" ht="14.25" hidden="1">
      <c r="A279" s="21"/>
      <c r="B279" s="22"/>
      <c r="C279" s="21"/>
      <c r="D279" s="21"/>
      <c r="E279" s="21"/>
      <c r="F279" s="21"/>
      <c r="G279" s="21"/>
      <c r="H279" s="21"/>
      <c r="I279" s="21"/>
      <c r="J279" s="21"/>
      <c r="K279" s="21"/>
    </row>
    <row r="280" spans="1:11" ht="14.25" hidden="1">
      <c r="A280" s="21"/>
      <c r="B280" s="22"/>
      <c r="C280" s="21"/>
      <c r="D280" s="21"/>
      <c r="E280" s="21"/>
      <c r="F280" s="21"/>
      <c r="G280" s="21"/>
      <c r="H280" s="21"/>
      <c r="I280" s="21"/>
      <c r="J280" s="21"/>
      <c r="K280" s="21"/>
    </row>
    <row r="281" spans="1:11" ht="14.25" hidden="1">
      <c r="A281" s="21"/>
      <c r="B281" s="22"/>
      <c r="C281" s="21"/>
      <c r="D281" s="21"/>
      <c r="E281" s="21"/>
      <c r="F281" s="21"/>
      <c r="G281" s="21"/>
      <c r="H281" s="21"/>
      <c r="I281" s="21"/>
      <c r="J281" s="21"/>
      <c r="K281" s="21"/>
    </row>
    <row r="282" spans="1:11" ht="14.25" hidden="1">
      <c r="A282" s="21"/>
      <c r="B282" s="22"/>
      <c r="C282" s="21"/>
      <c r="D282" s="21"/>
      <c r="E282" s="21"/>
      <c r="F282" s="21"/>
      <c r="G282" s="21"/>
      <c r="H282" s="21"/>
      <c r="I282" s="21"/>
      <c r="J282" s="21"/>
      <c r="K282" s="21"/>
    </row>
    <row r="283" spans="1:11" ht="14.25" hidden="1">
      <c r="A283" s="21"/>
      <c r="B283" s="22"/>
      <c r="C283" s="21"/>
      <c r="D283" s="21"/>
      <c r="E283" s="21"/>
      <c r="F283" s="21"/>
      <c r="G283" s="21"/>
      <c r="H283" s="21"/>
      <c r="I283" s="21"/>
      <c r="J283" s="21"/>
      <c r="K283" s="21"/>
    </row>
    <row r="284" spans="1:11" ht="14.25" hidden="1">
      <c r="A284" s="21"/>
      <c r="B284" s="22"/>
      <c r="C284" s="21"/>
      <c r="D284" s="21"/>
      <c r="E284" s="21"/>
      <c r="F284" s="21"/>
      <c r="G284" s="21"/>
      <c r="H284" s="21"/>
      <c r="I284" s="21"/>
      <c r="J284" s="21"/>
      <c r="K284" s="21"/>
    </row>
    <row r="285" spans="1:11" ht="14.25" hidden="1">
      <c r="A285" s="21"/>
      <c r="B285" s="22"/>
      <c r="C285" s="21"/>
      <c r="D285" s="21"/>
      <c r="E285" s="21"/>
      <c r="F285" s="21"/>
      <c r="G285" s="21"/>
      <c r="H285" s="21"/>
      <c r="I285" s="21"/>
      <c r="J285" s="21"/>
      <c r="K285" s="21"/>
    </row>
    <row r="286" spans="1:11" ht="14.25" hidden="1">
      <c r="A286" s="21"/>
      <c r="B286" s="22"/>
      <c r="C286" s="21"/>
      <c r="D286" s="21"/>
      <c r="E286" s="21"/>
      <c r="F286" s="21"/>
      <c r="G286" s="21"/>
      <c r="H286" s="21"/>
      <c r="I286" s="21"/>
      <c r="J286" s="21"/>
      <c r="K286" s="21"/>
    </row>
    <row r="287" spans="1:11" ht="14.25" hidden="1">
      <c r="A287" s="21"/>
      <c r="B287" s="22"/>
      <c r="C287" s="21"/>
      <c r="D287" s="21"/>
      <c r="E287" s="21"/>
      <c r="F287" s="21"/>
      <c r="G287" s="21"/>
      <c r="H287" s="21"/>
      <c r="I287" s="21"/>
      <c r="J287" s="21"/>
      <c r="K287" s="21"/>
    </row>
    <row r="288" spans="1:11" ht="14.25" hidden="1">
      <c r="A288" s="21"/>
      <c r="B288" s="22"/>
      <c r="C288" s="21"/>
      <c r="D288" s="21"/>
      <c r="E288" s="21"/>
      <c r="F288" s="21"/>
      <c r="G288" s="21"/>
      <c r="H288" s="21"/>
      <c r="I288" s="21"/>
      <c r="J288" s="21"/>
      <c r="K288" s="21"/>
    </row>
    <row r="289" spans="1:11" ht="14.25" hidden="1">
      <c r="A289" s="21"/>
      <c r="B289" s="22"/>
      <c r="C289" s="21"/>
      <c r="D289" s="21"/>
      <c r="E289" s="21"/>
      <c r="F289" s="21"/>
      <c r="G289" s="21"/>
      <c r="H289" s="21"/>
      <c r="I289" s="21"/>
      <c r="J289" s="21"/>
      <c r="K289" s="21"/>
    </row>
    <row r="290" spans="1:11" ht="14.25" hidden="1">
      <c r="A290" s="21"/>
      <c r="B290" s="22"/>
      <c r="C290" s="21"/>
      <c r="D290" s="21"/>
      <c r="E290" s="21"/>
      <c r="F290" s="21"/>
      <c r="G290" s="21"/>
      <c r="H290" s="21"/>
      <c r="I290" s="21"/>
      <c r="J290" s="21"/>
      <c r="K290" s="21"/>
    </row>
    <row r="291" spans="1:11" ht="14.25" hidden="1">
      <c r="A291" s="21"/>
      <c r="B291" s="22"/>
      <c r="C291" s="21"/>
      <c r="D291" s="21"/>
      <c r="E291" s="21"/>
      <c r="F291" s="21"/>
      <c r="G291" s="21"/>
      <c r="H291" s="21"/>
      <c r="I291" s="21"/>
      <c r="J291" s="21"/>
      <c r="K291" s="21"/>
    </row>
    <row r="292" spans="1:11" ht="14.25" hidden="1">
      <c r="A292" s="21"/>
      <c r="B292" s="22"/>
      <c r="C292" s="21"/>
      <c r="D292" s="21"/>
      <c r="E292" s="21"/>
      <c r="F292" s="21"/>
      <c r="G292" s="21"/>
      <c r="H292" s="21"/>
      <c r="I292" s="21"/>
      <c r="J292" s="21"/>
      <c r="K292" s="21"/>
    </row>
    <row r="293" spans="1:11" ht="14.25" hidden="1">
      <c r="A293" s="21"/>
      <c r="B293" s="22"/>
      <c r="C293" s="21"/>
      <c r="D293" s="21"/>
      <c r="E293" s="21"/>
      <c r="F293" s="21"/>
      <c r="G293" s="21"/>
      <c r="H293" s="21"/>
      <c r="I293" s="21"/>
      <c r="J293" s="21"/>
      <c r="K293" s="21"/>
    </row>
    <row r="294" spans="1:11" ht="14.25" hidden="1">
      <c r="A294" s="21"/>
      <c r="B294" s="22"/>
      <c r="C294" s="21"/>
      <c r="D294" s="21"/>
      <c r="E294" s="21"/>
      <c r="F294" s="21"/>
      <c r="G294" s="21"/>
      <c r="H294" s="21"/>
      <c r="I294" s="21"/>
      <c r="J294" s="21"/>
      <c r="K294" s="21"/>
    </row>
    <row r="295" spans="1:11" ht="14.25" hidden="1">
      <c r="A295" s="21"/>
      <c r="B295" s="22"/>
      <c r="C295" s="21"/>
      <c r="D295" s="21"/>
      <c r="E295" s="21"/>
      <c r="F295" s="21"/>
      <c r="G295" s="21"/>
      <c r="H295" s="21"/>
      <c r="I295" s="21"/>
      <c r="J295" s="21"/>
      <c r="K295" s="21"/>
    </row>
    <row r="296" spans="1:11" ht="14.25" hidden="1">
      <c r="A296" s="21"/>
      <c r="B296" s="22"/>
      <c r="C296" s="21"/>
      <c r="D296" s="21"/>
      <c r="E296" s="21"/>
      <c r="F296" s="21"/>
      <c r="G296" s="21"/>
      <c r="H296" s="21"/>
      <c r="I296" s="21"/>
      <c r="J296" s="21"/>
      <c r="K296" s="21"/>
    </row>
    <row r="297" spans="1:11" ht="14.25" hidden="1">
      <c r="A297" s="21"/>
      <c r="B297" s="22"/>
      <c r="C297" s="21"/>
      <c r="D297" s="21"/>
      <c r="E297" s="21"/>
      <c r="F297" s="21"/>
      <c r="G297" s="21"/>
      <c r="H297" s="21"/>
      <c r="I297" s="21"/>
      <c r="J297" s="21"/>
      <c r="K297" s="21"/>
    </row>
    <row r="298" spans="1:11" ht="14.25" hidden="1">
      <c r="A298" s="21"/>
      <c r="B298" s="22"/>
      <c r="C298" s="21"/>
      <c r="D298" s="21"/>
      <c r="E298" s="21"/>
      <c r="F298" s="21"/>
      <c r="G298" s="21"/>
      <c r="H298" s="21"/>
      <c r="I298" s="21"/>
      <c r="J298" s="21"/>
      <c r="K298" s="21"/>
    </row>
    <row r="299" spans="1:11" ht="14.25" hidden="1">
      <c r="A299" s="31"/>
      <c r="B299" s="32"/>
      <c r="C299" s="21"/>
      <c r="D299" s="21"/>
      <c r="E299" s="21"/>
      <c r="F299" s="21"/>
      <c r="G299" s="21"/>
      <c r="H299" s="21"/>
      <c r="I299" s="21"/>
      <c r="J299" s="21"/>
      <c r="K299" s="21"/>
    </row>
    <row r="300" spans="1:27" s="14" customFormat="1" ht="22.5" customHeight="1">
      <c r="A300" s="33">
        <f>4!H26</f>
        <v>7000</v>
      </c>
      <c r="B300" s="34" t="str">
        <f>A366</f>
        <v>(Rupees   Seven Thousand   and  Zero Only) </v>
      </c>
      <c r="C300" s="35"/>
      <c r="D300" s="35"/>
      <c r="E300" s="35"/>
      <c r="F300" s="35"/>
      <c r="G300" s="35"/>
      <c r="H300" s="35"/>
      <c r="I300" s="35"/>
      <c r="J300" s="35"/>
      <c r="K300" s="35"/>
      <c r="AA300" s="15"/>
    </row>
    <row r="301" spans="1:11" ht="18.75" hidden="1">
      <c r="A301" s="312" t="s">
        <v>358</v>
      </c>
      <c r="B301" s="312"/>
      <c r="C301" s="312"/>
      <c r="D301" s="312"/>
      <c r="E301" s="312"/>
      <c r="F301" s="312"/>
      <c r="G301" s="312"/>
      <c r="H301" s="312"/>
      <c r="I301" s="312"/>
      <c r="J301" s="312"/>
      <c r="K301" s="312"/>
    </row>
    <row r="302" spans="1:11" ht="14.25" hidden="1">
      <c r="A302" s="21">
        <f>A300</f>
        <v>7000</v>
      </c>
      <c r="B302" s="24">
        <f>A302/100000</f>
        <v>0.07</v>
      </c>
      <c r="C302" s="23">
        <f>INT(B302)</f>
        <v>0</v>
      </c>
      <c r="D302" s="21"/>
      <c r="E302" s="21"/>
      <c r="F302" s="21"/>
      <c r="G302" s="21" t="s">
        <v>362</v>
      </c>
      <c r="H302" s="23">
        <f>C302</f>
        <v>0</v>
      </c>
      <c r="I302" s="21" t="str">
        <f>VLOOKUP(H302,$AA$1:$AB$10,2,FALSE)</f>
        <v>Zero</v>
      </c>
      <c r="J302" s="21" t="str">
        <f>CONCATENATE(I302," Lakhs ")</f>
        <v>Zero Lakhs </v>
      </c>
      <c r="K302" s="21"/>
    </row>
    <row r="303" spans="1:11" ht="14.25" hidden="1">
      <c r="A303" s="21">
        <f>A302-(C302*100000)</f>
        <v>7000</v>
      </c>
      <c r="B303" s="24">
        <f>A303/10000</f>
        <v>0.7</v>
      </c>
      <c r="C303" s="23">
        <f>INT(B303)</f>
        <v>0</v>
      </c>
      <c r="D303" s="21"/>
      <c r="E303" s="21"/>
      <c r="F303" s="21"/>
      <c r="G303" s="21" t="s">
        <v>366</v>
      </c>
      <c r="H303" s="23">
        <f>C303</f>
        <v>0</v>
      </c>
      <c r="I303" s="21" t="str">
        <f>VLOOKUP(H303,$AA$1:$AB$10,2,FALSE)</f>
        <v>Zero</v>
      </c>
      <c r="J303" s="21">
        <f>IF(AND(I303="Zero"),"",IF(AND(H303=1),VLOOKUP(H304,$AA$1:$AD$10,4,FALSE),VLOOKUP(I303,$AB$1:$AC$10,2,FALSE)))</f>
      </c>
      <c r="K303" s="21"/>
    </row>
    <row r="304" spans="1:11" ht="14.25" hidden="1">
      <c r="A304" s="21">
        <f>A303-(C303*10000)</f>
        <v>7000</v>
      </c>
      <c r="B304" s="24">
        <f>A304/1000</f>
        <v>7</v>
      </c>
      <c r="C304" s="23">
        <f>INT(B304)</f>
        <v>7</v>
      </c>
      <c r="D304" s="21"/>
      <c r="E304" s="21"/>
      <c r="F304" s="21"/>
      <c r="G304" s="21" t="s">
        <v>370</v>
      </c>
      <c r="H304" s="23">
        <f>C304</f>
        <v>7</v>
      </c>
      <c r="I304" s="21" t="str">
        <f>VLOOKUP(H304,$AA$1:$AB$10,2,FALSE)</f>
        <v>Seven</v>
      </c>
      <c r="J304" s="21" t="str">
        <f>IF(AND(I304="Zero")," Thousand ",IF(AND(H303=1)," Thousand ",CONCATENATE(I304," Thousand ")))</f>
        <v>Seven Thousand </v>
      </c>
      <c r="K304" s="21"/>
    </row>
    <row r="305" spans="1:11" ht="14.25" hidden="1">
      <c r="A305" s="21">
        <f>A304-(C304*1000)</f>
        <v>0</v>
      </c>
      <c r="B305" s="24">
        <f>A305/100</f>
        <v>0</v>
      </c>
      <c r="C305" s="23">
        <f>INT(B305)</f>
        <v>0</v>
      </c>
      <c r="D305" s="21"/>
      <c r="E305" s="21"/>
      <c r="F305" s="21"/>
      <c r="G305" s="21" t="s">
        <v>374</v>
      </c>
      <c r="H305" s="23">
        <f>C305</f>
        <v>0</v>
      </c>
      <c r="I305" s="21" t="str">
        <f>VLOOKUP(H305,$AA$1:$AB$10,2,FALSE)</f>
        <v>Zero</v>
      </c>
      <c r="J305" s="21">
        <f>IF(I305="Zero","",CONCATENATE(I305," Hundred "))</f>
      </c>
      <c r="K305" s="21"/>
    </row>
    <row r="306" spans="1:11" ht="14.25" hidden="1">
      <c r="A306" s="21">
        <f>A305-(C305*100)</f>
        <v>0</v>
      </c>
      <c r="B306" s="24">
        <f>A306/10</f>
        <v>0</v>
      </c>
      <c r="C306" s="23">
        <f>A306</f>
        <v>0</v>
      </c>
      <c r="D306" s="21"/>
      <c r="E306" s="21"/>
      <c r="F306" s="21"/>
      <c r="G306" s="21" t="s">
        <v>378</v>
      </c>
      <c r="H306" s="23">
        <f>C306</f>
        <v>0</v>
      </c>
      <c r="I306" s="21" t="str">
        <f>VLOOKUP(H306,$AA$1:$AB$101,2,FALSE)</f>
        <v>Zero</v>
      </c>
      <c r="J306" s="21" t="str">
        <f>I306</f>
        <v>Zero</v>
      </c>
      <c r="K306" s="21"/>
    </row>
    <row r="307" spans="1:11" ht="14.25" hidden="1">
      <c r="A307" s="21"/>
      <c r="B307" s="24"/>
      <c r="C307" s="23"/>
      <c r="D307" s="21"/>
      <c r="E307" s="21"/>
      <c r="F307" s="21"/>
      <c r="G307" s="313" t="str">
        <f>CONCATENATE("(Rupees ",J302," ",J303," ",J304," ",J305," and  ",J306," Only) ")</f>
        <v>(Rupees Zero Lakhs   Seven Thousand   and  Zero Only) </v>
      </c>
      <c r="H307" s="313"/>
      <c r="I307" s="313"/>
      <c r="J307" s="313"/>
      <c r="K307" s="21"/>
    </row>
    <row r="308" spans="1:11" ht="14.25" hidden="1">
      <c r="A308" s="21"/>
      <c r="B308" s="24"/>
      <c r="C308" s="23"/>
      <c r="D308" s="21"/>
      <c r="E308" s="21"/>
      <c r="F308" s="21"/>
      <c r="G308" s="21"/>
      <c r="H308" s="21"/>
      <c r="I308" s="21"/>
      <c r="J308" s="21"/>
      <c r="K308" s="21"/>
    </row>
    <row r="309" spans="1:11" ht="14.25" hidden="1">
      <c r="A309" s="21"/>
      <c r="B309" s="24"/>
      <c r="C309" s="23"/>
      <c r="D309" s="21"/>
      <c r="E309" s="21"/>
      <c r="F309" s="21"/>
      <c r="G309" s="21"/>
      <c r="H309" s="21"/>
      <c r="I309" s="21"/>
      <c r="J309" s="21"/>
      <c r="K309" s="21"/>
    </row>
    <row r="310" spans="1:11" ht="14.25" hidden="1">
      <c r="A310" s="21"/>
      <c r="B310" s="24"/>
      <c r="C310" s="23"/>
      <c r="D310" s="21"/>
      <c r="E310" s="21"/>
      <c r="F310" s="21"/>
      <c r="G310" s="21"/>
      <c r="H310" s="21"/>
      <c r="I310" s="21"/>
      <c r="J310" s="21"/>
      <c r="K310" s="21"/>
    </row>
    <row r="311" spans="1:11" ht="14.25" hidden="1">
      <c r="A311" s="21"/>
      <c r="B311" s="24"/>
      <c r="C311" s="23"/>
      <c r="D311" s="21"/>
      <c r="E311" s="21"/>
      <c r="F311" s="21"/>
      <c r="G311" s="21"/>
      <c r="H311" s="21"/>
      <c r="I311" s="21"/>
      <c r="J311" s="21"/>
      <c r="K311" s="21"/>
    </row>
    <row r="312" spans="1:11" ht="14.25" hidden="1">
      <c r="A312" s="21"/>
      <c r="B312" s="24"/>
      <c r="C312" s="23"/>
      <c r="D312" s="21"/>
      <c r="E312" s="21"/>
      <c r="F312" s="21"/>
      <c r="G312" s="21"/>
      <c r="H312" s="28"/>
      <c r="I312" s="28"/>
      <c r="J312" s="28"/>
      <c r="K312" s="28"/>
    </row>
    <row r="313" spans="1:11" ht="14.25" hidden="1">
      <c r="A313" s="21"/>
      <c r="B313" s="24"/>
      <c r="C313" s="23"/>
      <c r="D313" s="21"/>
      <c r="E313" s="21"/>
      <c r="F313" s="21"/>
      <c r="G313" s="21"/>
      <c r="H313" s="21"/>
      <c r="I313" s="21"/>
      <c r="J313" s="21"/>
      <c r="K313" s="21"/>
    </row>
    <row r="314" spans="1:11" ht="14.25" hidden="1">
      <c r="A314" s="21"/>
      <c r="B314" s="24"/>
      <c r="C314" s="23"/>
      <c r="D314" s="21"/>
      <c r="E314" s="21"/>
      <c r="F314" s="21"/>
      <c r="G314" s="21"/>
      <c r="H314" s="23"/>
      <c r="I314" s="21"/>
      <c r="J314" s="21"/>
      <c r="K314" s="21"/>
    </row>
    <row r="315" spans="1:11" ht="14.25" hidden="1">
      <c r="A315" s="21"/>
      <c r="B315" s="24"/>
      <c r="C315" s="23"/>
      <c r="D315" s="21"/>
      <c r="E315" s="21"/>
      <c r="F315" s="21"/>
      <c r="G315" s="21"/>
      <c r="H315" s="23"/>
      <c r="I315" s="21"/>
      <c r="J315" s="21"/>
      <c r="K315" s="21"/>
    </row>
    <row r="316" spans="1:11" ht="14.25" hidden="1">
      <c r="A316" s="21"/>
      <c r="B316" s="24"/>
      <c r="C316" s="23"/>
      <c r="D316" s="21"/>
      <c r="E316" s="21"/>
      <c r="F316" s="21"/>
      <c r="G316" s="21"/>
      <c r="H316" s="23"/>
      <c r="I316" s="21"/>
      <c r="J316" s="21"/>
      <c r="K316" s="21"/>
    </row>
    <row r="317" spans="1:11" ht="18.75" hidden="1">
      <c r="A317" s="314" t="s">
        <v>382</v>
      </c>
      <c r="B317" s="314"/>
      <c r="C317" s="314"/>
      <c r="D317" s="314"/>
      <c r="E317" s="314"/>
      <c r="F317" s="314"/>
      <c r="G317" s="314"/>
      <c r="H317" s="314"/>
      <c r="I317" s="314"/>
      <c r="J317" s="314"/>
      <c r="K317" s="21"/>
    </row>
    <row r="318" spans="1:11" ht="14.25" hidden="1">
      <c r="A318" s="21">
        <f>A300</f>
        <v>7000</v>
      </c>
      <c r="B318" s="24">
        <f>A318/10000</f>
        <v>0.7</v>
      </c>
      <c r="C318" s="23">
        <f>INT(B318)</f>
        <v>0</v>
      </c>
      <c r="D318" s="21"/>
      <c r="E318" s="21"/>
      <c r="F318" s="21"/>
      <c r="G318" s="21" t="s">
        <v>366</v>
      </c>
      <c r="H318" s="23">
        <f>C318</f>
        <v>0</v>
      </c>
      <c r="I318" s="21" t="str">
        <f>VLOOKUP(H318,$AA$1:$AB$10,2,FALSE)</f>
        <v>Zero</v>
      </c>
      <c r="J318" s="21">
        <f>IF(AND(I318="Zero"),"",IF(AND(H318=1),VLOOKUP(H319,$AA$1:$AD$10,4,FALSE),VLOOKUP(I318,$AB$1:$AC$10,2,FALSE)))</f>
      </c>
      <c r="K318" s="21"/>
    </row>
    <row r="319" spans="1:11" ht="14.25" hidden="1">
      <c r="A319" s="21">
        <f>A318-(C318*10000)</f>
        <v>7000</v>
      </c>
      <c r="B319" s="24">
        <f>A319/1000</f>
        <v>7</v>
      </c>
      <c r="C319" s="23">
        <f>INT(B319)</f>
        <v>7</v>
      </c>
      <c r="D319" s="21"/>
      <c r="E319" s="21"/>
      <c r="F319" s="21"/>
      <c r="G319" s="21" t="s">
        <v>370</v>
      </c>
      <c r="H319" s="23">
        <f>C319</f>
        <v>7</v>
      </c>
      <c r="I319" s="21" t="str">
        <f>VLOOKUP(H319,$AA$1:$AB$10,2,FALSE)</f>
        <v>Seven</v>
      </c>
      <c r="J319" s="21" t="str">
        <f>IF(AND(I319="Zero")," Thousand ",IF(AND(H318=1)," Thousand ",CONCATENATE(I319," Thousand ")))</f>
        <v>Seven Thousand </v>
      </c>
      <c r="K319" s="21"/>
    </row>
    <row r="320" spans="1:11" ht="14.25" hidden="1">
      <c r="A320" s="21">
        <f>A319-(C319*1000)</f>
        <v>0</v>
      </c>
      <c r="B320" s="24">
        <f>A320/100</f>
        <v>0</v>
      </c>
      <c r="C320" s="23">
        <f>INT(B320)</f>
        <v>0</v>
      </c>
      <c r="D320" s="21"/>
      <c r="E320" s="21"/>
      <c r="F320" s="21"/>
      <c r="G320" s="21" t="s">
        <v>374</v>
      </c>
      <c r="H320" s="23">
        <f>C320</f>
        <v>0</v>
      </c>
      <c r="I320" s="21" t="str">
        <f>VLOOKUP(H320,$AA$1:$AB$10,2,FALSE)</f>
        <v>Zero</v>
      </c>
      <c r="J320" s="21">
        <f>IF(I320="Zero","",CONCATENATE(I320," Hundred "))</f>
      </c>
      <c r="K320" s="21"/>
    </row>
    <row r="321" spans="1:11" ht="14.25" hidden="1">
      <c r="A321" s="21">
        <f>A320-(C320*100)</f>
        <v>0</v>
      </c>
      <c r="B321" s="24">
        <f>A321/10</f>
        <v>0</v>
      </c>
      <c r="C321" s="23">
        <f>A321</f>
        <v>0</v>
      </c>
      <c r="D321" s="21"/>
      <c r="E321" s="21"/>
      <c r="F321" s="21"/>
      <c r="G321" s="21" t="s">
        <v>378</v>
      </c>
      <c r="H321" s="23">
        <f>C321</f>
        <v>0</v>
      </c>
      <c r="I321" s="21" t="str">
        <f>VLOOKUP(H321,$AA$1:$AB$101,2,FALSE)</f>
        <v>Zero</v>
      </c>
      <c r="J321" s="21" t="str">
        <f>I321</f>
        <v>Zero</v>
      </c>
      <c r="K321" s="21"/>
    </row>
    <row r="322" spans="1:11" ht="14.25" hidden="1">
      <c r="A322" s="21"/>
      <c r="B322" s="24"/>
      <c r="C322" s="23"/>
      <c r="D322" s="21"/>
      <c r="E322" s="21"/>
      <c r="F322" s="21"/>
      <c r="G322" s="313" t="str">
        <f>CONCATENATE("(Rupees ",J317," ",J318," ",J319," ",J320," and  ",J321," Only) ")</f>
        <v>(Rupees   Seven Thousand   and  Zero Only) </v>
      </c>
      <c r="H322" s="313"/>
      <c r="I322" s="313"/>
      <c r="J322" s="313"/>
      <c r="K322" s="21"/>
    </row>
    <row r="323" spans="1:11" ht="14.25" hidden="1">
      <c r="A323" s="21"/>
      <c r="B323" s="24"/>
      <c r="C323" s="23"/>
      <c r="D323" s="21"/>
      <c r="E323" s="21"/>
      <c r="F323" s="21"/>
      <c r="G323" s="21"/>
      <c r="H323" s="23"/>
      <c r="I323" s="21"/>
      <c r="J323" s="21"/>
      <c r="K323" s="21"/>
    </row>
    <row r="324" spans="1:11" ht="14.25" hidden="1">
      <c r="A324" s="21"/>
      <c r="B324" s="24"/>
      <c r="C324" s="23"/>
      <c r="D324" s="21"/>
      <c r="E324" s="21"/>
      <c r="F324" s="21"/>
      <c r="G324" s="21"/>
      <c r="H324" s="23"/>
      <c r="I324" s="21"/>
      <c r="J324" s="21"/>
      <c r="K324" s="21"/>
    </row>
    <row r="325" spans="1:11" ht="14.25" hidden="1">
      <c r="A325" s="21"/>
      <c r="B325" s="24"/>
      <c r="C325" s="23"/>
      <c r="D325" s="21"/>
      <c r="E325" s="21"/>
      <c r="F325" s="21"/>
      <c r="G325" s="313"/>
      <c r="H325" s="313"/>
      <c r="I325" s="313"/>
      <c r="J325" s="313"/>
      <c r="K325" s="21"/>
    </row>
    <row r="326" spans="1:11" ht="14.25" hidden="1">
      <c r="A326" s="21"/>
      <c r="B326" s="24"/>
      <c r="C326" s="23"/>
      <c r="D326" s="21"/>
      <c r="E326" s="21"/>
      <c r="F326" s="21"/>
      <c r="G326" s="21"/>
      <c r="H326" s="23"/>
      <c r="I326" s="21"/>
      <c r="J326" s="21"/>
      <c r="K326" s="21"/>
    </row>
    <row r="327" spans="1:11" ht="14.25" hidden="1">
      <c r="A327" s="21"/>
      <c r="B327" s="24"/>
      <c r="C327" s="23"/>
      <c r="D327" s="21"/>
      <c r="E327" s="21"/>
      <c r="F327" s="21"/>
      <c r="G327" s="21"/>
      <c r="H327" s="23"/>
      <c r="I327" s="21"/>
      <c r="J327" s="21"/>
      <c r="K327" s="21"/>
    </row>
    <row r="328" spans="1:11" ht="14.25" hidden="1">
      <c r="A328" s="21"/>
      <c r="B328" s="24"/>
      <c r="C328" s="23"/>
      <c r="D328" s="21"/>
      <c r="E328" s="21"/>
      <c r="F328" s="21"/>
      <c r="G328" s="30"/>
      <c r="H328" s="30"/>
      <c r="I328" s="30"/>
      <c r="J328" s="30"/>
      <c r="K328" s="21"/>
    </row>
    <row r="329" spans="1:11" ht="14.25" hidden="1">
      <c r="A329" s="21"/>
      <c r="B329" s="22"/>
      <c r="C329" s="21"/>
      <c r="D329" s="21"/>
      <c r="E329" s="21"/>
      <c r="F329" s="21"/>
      <c r="G329" s="21"/>
      <c r="H329" s="21"/>
      <c r="I329" s="21"/>
      <c r="J329" s="21"/>
      <c r="K329" s="21"/>
    </row>
    <row r="330" spans="1:11" ht="14.25" hidden="1">
      <c r="A330" s="21"/>
      <c r="B330" s="22"/>
      <c r="C330" s="21"/>
      <c r="D330" s="21"/>
      <c r="E330" s="21"/>
      <c r="F330" s="21"/>
      <c r="G330" s="21"/>
      <c r="H330" s="21"/>
      <c r="I330" s="21"/>
      <c r="J330" s="21"/>
      <c r="K330" s="21"/>
    </row>
    <row r="331" spans="1:11" ht="14.25" hidden="1">
      <c r="A331" s="21"/>
      <c r="B331" s="22"/>
      <c r="C331" s="21"/>
      <c r="D331" s="21"/>
      <c r="E331" s="21"/>
      <c r="F331" s="21"/>
      <c r="G331" s="21"/>
      <c r="H331" s="21"/>
      <c r="I331" s="21"/>
      <c r="J331" s="21"/>
      <c r="K331" s="21"/>
    </row>
    <row r="332" spans="1:11" ht="14.25" hidden="1">
      <c r="A332" s="21"/>
      <c r="B332" s="24"/>
      <c r="C332" s="23"/>
      <c r="D332" s="21"/>
      <c r="E332" s="21"/>
      <c r="F332" s="21"/>
      <c r="G332" s="21"/>
      <c r="H332" s="23"/>
      <c r="I332" s="21"/>
      <c r="J332" s="21"/>
      <c r="K332" s="21"/>
    </row>
    <row r="333" spans="1:11" ht="18.75" hidden="1">
      <c r="A333" s="314" t="s">
        <v>397</v>
      </c>
      <c r="B333" s="314"/>
      <c r="C333" s="314"/>
      <c r="D333" s="314"/>
      <c r="E333" s="314"/>
      <c r="F333" s="314"/>
      <c r="G333" s="314"/>
      <c r="H333" s="314"/>
      <c r="I333" s="314"/>
      <c r="J333" s="314"/>
      <c r="K333" s="21"/>
    </row>
    <row r="334" spans="1:11" ht="14.25" hidden="1">
      <c r="A334" s="21">
        <f>A300</f>
        <v>7000</v>
      </c>
      <c r="B334" s="24">
        <f>A334/1000</f>
        <v>7</v>
      </c>
      <c r="C334" s="23">
        <f>INT(B334)</f>
        <v>7</v>
      </c>
      <c r="D334" s="21"/>
      <c r="E334" s="21"/>
      <c r="F334" s="21"/>
      <c r="G334" s="21" t="s">
        <v>370</v>
      </c>
      <c r="H334" s="23">
        <f>C334</f>
        <v>7</v>
      </c>
      <c r="I334" s="21" t="str">
        <f>VLOOKUP(H334,$AA$1:$AB$10,2,FALSE)</f>
        <v>Seven</v>
      </c>
      <c r="J334" s="21" t="str">
        <f>IF(AND(I334="Zero")," Thousand ",IF(AND(H333=1)," Thousand ",CONCATENATE(I334," Thousand ")))</f>
        <v>Seven Thousand </v>
      </c>
      <c r="K334" s="21"/>
    </row>
    <row r="335" spans="1:11" ht="14.25" hidden="1">
      <c r="A335" s="21">
        <f>A334-(C334*1000)</f>
        <v>0</v>
      </c>
      <c r="B335" s="24">
        <f>A335/100</f>
        <v>0</v>
      </c>
      <c r="C335" s="23">
        <f>INT(B335)</f>
        <v>0</v>
      </c>
      <c r="D335" s="21"/>
      <c r="E335" s="21"/>
      <c r="F335" s="21"/>
      <c r="G335" s="21" t="s">
        <v>374</v>
      </c>
      <c r="H335" s="23">
        <f>C335</f>
        <v>0</v>
      </c>
      <c r="I335" s="21" t="str">
        <f>VLOOKUP(H335,$AA$1:$AB$10,2,FALSE)</f>
        <v>Zero</v>
      </c>
      <c r="J335" s="21">
        <f>IF(I335="Zero","",CONCATENATE(I335," Hundred "))</f>
      </c>
      <c r="K335" s="21"/>
    </row>
    <row r="336" spans="1:11" ht="14.25" hidden="1">
      <c r="A336" s="21">
        <f>A335-(C335*100)</f>
        <v>0</v>
      </c>
      <c r="B336" s="24">
        <f>A336/10</f>
        <v>0</v>
      </c>
      <c r="C336" s="23">
        <f>A336</f>
        <v>0</v>
      </c>
      <c r="D336" s="21"/>
      <c r="E336" s="21"/>
      <c r="F336" s="21"/>
      <c r="G336" s="21" t="s">
        <v>378</v>
      </c>
      <c r="H336" s="23">
        <f>C336</f>
        <v>0</v>
      </c>
      <c r="I336" s="21" t="str">
        <f>VLOOKUP(H336,$AA$1:$AB$101,2,FALSE)</f>
        <v>Zero</v>
      </c>
      <c r="J336" s="21" t="str">
        <f>I336</f>
        <v>Zero</v>
      </c>
      <c r="K336" s="21"/>
    </row>
    <row r="337" spans="1:11" ht="14.25" hidden="1">
      <c r="A337" s="21"/>
      <c r="B337" s="24"/>
      <c r="C337" s="23"/>
      <c r="D337" s="21"/>
      <c r="E337" s="21"/>
      <c r="F337" s="21"/>
      <c r="G337" s="313" t="str">
        <f>CONCATENATE("(Rupees ",J332," ",J333," ",J334," ",J335," and  ",J336," Only) ")</f>
        <v>(Rupees   Seven Thousand   and  Zero Only) </v>
      </c>
      <c r="H337" s="313"/>
      <c r="I337" s="313"/>
      <c r="J337" s="313"/>
      <c r="K337" s="21"/>
    </row>
    <row r="338" spans="1:11" ht="14.25" hidden="1">
      <c r="A338" s="21"/>
      <c r="B338" s="24"/>
      <c r="C338" s="23"/>
      <c r="D338" s="21"/>
      <c r="E338" s="21"/>
      <c r="F338" s="21"/>
      <c r="G338" s="313"/>
      <c r="H338" s="313"/>
      <c r="I338" s="313"/>
      <c r="J338" s="313"/>
      <c r="K338" s="21"/>
    </row>
    <row r="339" spans="1:11" ht="14.25" hidden="1">
      <c r="A339" s="21"/>
      <c r="B339" s="22"/>
      <c r="C339" s="21"/>
      <c r="D339" s="21"/>
      <c r="E339" s="21"/>
      <c r="F339" s="21"/>
      <c r="G339" s="21"/>
      <c r="H339" s="21"/>
      <c r="I339" s="21"/>
      <c r="J339" s="21"/>
      <c r="K339" s="21"/>
    </row>
    <row r="340" spans="1:11" ht="14.25" hidden="1">
      <c r="A340" s="21"/>
      <c r="B340" s="22"/>
      <c r="C340" s="21"/>
      <c r="D340" s="21"/>
      <c r="E340" s="21"/>
      <c r="F340" s="21"/>
      <c r="G340" s="21"/>
      <c r="H340" s="21"/>
      <c r="I340" s="21"/>
      <c r="J340" s="21"/>
      <c r="K340" s="21"/>
    </row>
    <row r="341" spans="1:11" ht="14.25" hidden="1">
      <c r="A341" s="21"/>
      <c r="B341" s="22"/>
      <c r="C341" s="21"/>
      <c r="D341" s="21"/>
      <c r="E341" s="21"/>
      <c r="F341" s="21"/>
      <c r="G341" s="21"/>
      <c r="H341" s="21"/>
      <c r="I341" s="21"/>
      <c r="J341" s="21"/>
      <c r="K341" s="21"/>
    </row>
    <row r="342" spans="1:11" ht="14.25" hidden="1">
      <c r="A342" s="21"/>
      <c r="B342" s="22"/>
      <c r="C342" s="21"/>
      <c r="D342" s="21"/>
      <c r="E342" s="21"/>
      <c r="F342" s="21"/>
      <c r="G342" s="21"/>
      <c r="H342" s="21"/>
      <c r="I342" s="21"/>
      <c r="J342" s="21"/>
      <c r="K342" s="21"/>
    </row>
    <row r="343" spans="1:11" ht="14.25" hidden="1">
      <c r="A343" s="21"/>
      <c r="B343" s="22"/>
      <c r="C343" s="21"/>
      <c r="D343" s="21"/>
      <c r="E343" s="21"/>
      <c r="F343" s="21"/>
      <c r="G343" s="21"/>
      <c r="H343" s="21"/>
      <c r="I343" s="21"/>
      <c r="J343" s="21"/>
      <c r="K343" s="21"/>
    </row>
    <row r="344" spans="1:11" ht="14.25" hidden="1">
      <c r="A344" s="21"/>
      <c r="B344" s="24"/>
      <c r="C344" s="23"/>
      <c r="D344" s="21"/>
      <c r="E344" s="21"/>
      <c r="F344" s="21"/>
      <c r="G344" s="21"/>
      <c r="H344" s="23"/>
      <c r="I344" s="21"/>
      <c r="J344" s="21"/>
      <c r="K344" s="21"/>
    </row>
    <row r="345" spans="1:11" ht="14.25" hidden="1">
      <c r="A345" s="21"/>
      <c r="B345" s="24"/>
      <c r="C345" s="23"/>
      <c r="D345" s="21"/>
      <c r="E345" s="21"/>
      <c r="F345" s="21"/>
      <c r="G345" s="21"/>
      <c r="H345" s="23"/>
      <c r="I345" s="21"/>
      <c r="J345" s="21"/>
      <c r="K345" s="21"/>
    </row>
    <row r="346" spans="1:11" ht="18.75" hidden="1">
      <c r="A346" s="314" t="s">
        <v>410</v>
      </c>
      <c r="B346" s="314"/>
      <c r="C346" s="314"/>
      <c r="D346" s="314"/>
      <c r="E346" s="314"/>
      <c r="F346" s="314"/>
      <c r="G346" s="314"/>
      <c r="H346" s="314"/>
      <c r="I346" s="314"/>
      <c r="J346" s="314"/>
      <c r="K346" s="21"/>
    </row>
    <row r="347" spans="1:11" ht="14.25" hidden="1">
      <c r="A347" s="21">
        <f>A300</f>
        <v>7000</v>
      </c>
      <c r="B347" s="24">
        <f>A347/100</f>
        <v>70</v>
      </c>
      <c r="C347" s="23">
        <f>INT(B347)</f>
        <v>70</v>
      </c>
      <c r="D347" s="21"/>
      <c r="E347" s="21"/>
      <c r="F347" s="21"/>
      <c r="G347" s="21" t="s">
        <v>374</v>
      </c>
      <c r="H347" s="23">
        <f>C347</f>
        <v>70</v>
      </c>
      <c r="I347" s="21" t="e">
        <f>VLOOKUP(H347,$AA$1:$AB$10,2,FALSE)</f>
        <v>#N/A</v>
      </c>
      <c r="J347" s="21" t="e">
        <f>IF(I347="Zero","",CONCATENATE(I347," Hundred "))</f>
        <v>#N/A</v>
      </c>
      <c r="K347" s="21"/>
    </row>
    <row r="348" spans="1:11" ht="14.25" hidden="1">
      <c r="A348" s="21">
        <f>A347-(C347*100)</f>
        <v>0</v>
      </c>
      <c r="B348" s="24">
        <f>A348/10</f>
        <v>0</v>
      </c>
      <c r="C348" s="23">
        <f>A348</f>
        <v>0</v>
      </c>
      <c r="D348" s="21"/>
      <c r="E348" s="21"/>
      <c r="F348" s="21"/>
      <c r="G348" s="21" t="s">
        <v>378</v>
      </c>
      <c r="H348" s="23">
        <f>C348</f>
        <v>0</v>
      </c>
      <c r="I348" s="21" t="str">
        <f>VLOOKUP(H348,$AA$1:$AB$101,2,FALSE)</f>
        <v>Zero</v>
      </c>
      <c r="J348" s="21" t="str">
        <f>I348</f>
        <v>Zero</v>
      </c>
      <c r="K348" s="21"/>
    </row>
    <row r="349" spans="1:11" ht="14.25" hidden="1">
      <c r="A349" s="21"/>
      <c r="B349" s="24"/>
      <c r="C349" s="23"/>
      <c r="D349" s="21"/>
      <c r="E349" s="21"/>
      <c r="F349" s="21"/>
      <c r="G349" s="313" t="e">
        <f>CONCATENATE("(Rupees ",J344," ",J345," ",J346," ",J347," and  ",J348," Only) ")</f>
        <v>#N/A</v>
      </c>
      <c r="H349" s="313"/>
      <c r="I349" s="313"/>
      <c r="J349" s="313"/>
      <c r="K349" s="21"/>
    </row>
    <row r="350" spans="1:11" ht="14.25" hidden="1">
      <c r="A350" s="21"/>
      <c r="B350" s="22"/>
      <c r="C350" s="21"/>
      <c r="D350" s="21"/>
      <c r="E350" s="21"/>
      <c r="F350" s="21"/>
      <c r="G350" s="21"/>
      <c r="H350" s="21"/>
      <c r="I350" s="21"/>
      <c r="J350" s="21"/>
      <c r="K350" s="21"/>
    </row>
    <row r="351" spans="1:11" ht="14.25" hidden="1">
      <c r="A351" s="21"/>
      <c r="B351" s="22"/>
      <c r="C351" s="21"/>
      <c r="D351" s="21"/>
      <c r="E351" s="21"/>
      <c r="F351" s="21"/>
      <c r="G351" s="21"/>
      <c r="H351" s="21"/>
      <c r="I351" s="21"/>
      <c r="J351" s="21"/>
      <c r="K351" s="21"/>
    </row>
    <row r="352" spans="1:11" ht="14.25" hidden="1">
      <c r="A352" s="21"/>
      <c r="B352" s="22"/>
      <c r="C352" s="21"/>
      <c r="D352" s="21"/>
      <c r="E352" s="21"/>
      <c r="F352" s="21"/>
      <c r="G352" s="21"/>
      <c r="H352" s="21"/>
      <c r="I352" s="21"/>
      <c r="J352" s="21"/>
      <c r="K352" s="21"/>
    </row>
    <row r="353" spans="1:11" ht="14.25" hidden="1">
      <c r="A353" s="21"/>
      <c r="B353" s="22"/>
      <c r="C353" s="21"/>
      <c r="D353" s="21"/>
      <c r="E353" s="21"/>
      <c r="F353" s="21"/>
      <c r="G353" s="21"/>
      <c r="H353" s="21"/>
      <c r="I353" s="21"/>
      <c r="J353" s="21"/>
      <c r="K353" s="21"/>
    </row>
    <row r="354" spans="1:11" ht="14.25" hidden="1">
      <c r="A354" s="21"/>
      <c r="B354" s="22"/>
      <c r="C354" s="21"/>
      <c r="D354" s="21"/>
      <c r="E354" s="21"/>
      <c r="F354" s="21"/>
      <c r="G354" s="21"/>
      <c r="H354" s="21"/>
      <c r="I354" s="21"/>
      <c r="J354" s="21"/>
      <c r="K354" s="21"/>
    </row>
    <row r="355" spans="1:11" ht="14.25" hidden="1">
      <c r="A355" s="21"/>
      <c r="B355" s="22"/>
      <c r="C355" s="21"/>
      <c r="D355" s="21"/>
      <c r="E355" s="21"/>
      <c r="F355" s="21"/>
      <c r="G355" s="21"/>
      <c r="H355" s="21"/>
      <c r="I355" s="21"/>
      <c r="J355" s="21"/>
      <c r="K355" s="21"/>
    </row>
    <row r="356" spans="1:11" ht="14.25" hidden="1">
      <c r="A356" s="21"/>
      <c r="B356" s="24"/>
      <c r="C356" s="23"/>
      <c r="D356" s="21"/>
      <c r="E356" s="21"/>
      <c r="F356" s="21"/>
      <c r="G356" s="21"/>
      <c r="H356" s="23"/>
      <c r="I356" s="21"/>
      <c r="J356" s="21"/>
      <c r="K356" s="21"/>
    </row>
    <row r="357" spans="1:11" ht="14.25" hidden="1">
      <c r="A357" s="21"/>
      <c r="B357" s="24"/>
      <c r="C357" s="23"/>
      <c r="D357" s="21"/>
      <c r="E357" s="21"/>
      <c r="F357" s="21"/>
      <c r="G357" s="21"/>
      <c r="H357" s="23"/>
      <c r="I357" s="21"/>
      <c r="J357" s="21"/>
      <c r="K357" s="21"/>
    </row>
    <row r="358" spans="1:11" ht="14.25" hidden="1">
      <c r="A358" s="21"/>
      <c r="B358" s="24"/>
      <c r="C358" s="23"/>
      <c r="D358" s="21"/>
      <c r="E358" s="21"/>
      <c r="F358" s="21"/>
      <c r="G358" s="21"/>
      <c r="H358" s="23"/>
      <c r="I358" s="21"/>
      <c r="J358" s="21"/>
      <c r="K358" s="21"/>
    </row>
    <row r="359" spans="1:11" ht="18.75" hidden="1">
      <c r="A359" s="314" t="s">
        <v>410</v>
      </c>
      <c r="B359" s="314"/>
      <c r="C359" s="314"/>
      <c r="D359" s="314"/>
      <c r="E359" s="314"/>
      <c r="F359" s="314"/>
      <c r="G359" s="314"/>
      <c r="H359" s="314"/>
      <c r="I359" s="314"/>
      <c r="J359" s="314"/>
      <c r="K359" s="21"/>
    </row>
    <row r="360" spans="1:11" ht="14.25" hidden="1">
      <c r="A360" s="21">
        <f>A300</f>
        <v>7000</v>
      </c>
      <c r="B360" s="24">
        <f>A360/10</f>
        <v>700</v>
      </c>
      <c r="C360" s="23">
        <f>A360</f>
        <v>7000</v>
      </c>
      <c r="D360" s="21"/>
      <c r="E360" s="21"/>
      <c r="F360" s="21"/>
      <c r="G360" s="21" t="s">
        <v>378</v>
      </c>
      <c r="H360" s="23">
        <f>C360</f>
        <v>7000</v>
      </c>
      <c r="I360" s="21" t="e">
        <f>VLOOKUP(H360,$AA$1:$AB$101,2,FALSE)</f>
        <v>#N/A</v>
      </c>
      <c r="J360" s="21" t="e">
        <f>I360</f>
        <v>#N/A</v>
      </c>
      <c r="K360" s="21"/>
    </row>
    <row r="361" spans="1:11" ht="14.25" hidden="1">
      <c r="A361" s="21"/>
      <c r="B361" s="24"/>
      <c r="C361" s="23"/>
      <c r="D361" s="21"/>
      <c r="E361" s="21"/>
      <c r="F361" s="21"/>
      <c r="G361" s="313" t="e">
        <f>CONCATENATE("(Rupees ",J356," ",J357," ",J358," ",J359," ",J360," Only) ")</f>
        <v>#N/A</v>
      </c>
      <c r="H361" s="313"/>
      <c r="I361" s="313"/>
      <c r="J361" s="313"/>
      <c r="K361" s="21"/>
    </row>
    <row r="362" spans="1:11" ht="14.25" hidden="1">
      <c r="A362" s="21"/>
      <c r="B362" s="22"/>
      <c r="C362" s="21"/>
      <c r="D362" s="21"/>
      <c r="E362" s="21"/>
      <c r="F362" s="21"/>
      <c r="G362" s="21"/>
      <c r="H362" s="21"/>
      <c r="I362" s="21"/>
      <c r="J362" s="21"/>
      <c r="K362" s="21"/>
    </row>
    <row r="363" spans="1:11" ht="14.25" hidden="1">
      <c r="A363" s="21"/>
      <c r="B363" s="22"/>
      <c r="C363" s="21"/>
      <c r="D363" s="21"/>
      <c r="E363" s="21"/>
      <c r="F363" s="21"/>
      <c r="G363" s="21"/>
      <c r="H363" s="21"/>
      <c r="I363" s="21"/>
      <c r="J363" s="21"/>
      <c r="K363" s="21"/>
    </row>
    <row r="364" spans="1:11" ht="14.25" hidden="1">
      <c r="A364" s="21"/>
      <c r="B364" s="22"/>
      <c r="C364" s="21"/>
      <c r="D364" s="21"/>
      <c r="E364" s="21"/>
      <c r="F364" s="21"/>
      <c r="G364" s="21"/>
      <c r="H364" s="21"/>
      <c r="I364" s="21"/>
      <c r="J364" s="21"/>
      <c r="K364" s="21"/>
    </row>
    <row r="365" spans="1:11" ht="14.25" hidden="1">
      <c r="A365" s="21"/>
      <c r="B365" s="22"/>
      <c r="C365" s="21"/>
      <c r="D365" s="21"/>
      <c r="E365" s="21"/>
      <c r="F365" s="21"/>
      <c r="G365" s="21"/>
      <c r="H365" s="21"/>
      <c r="I365" s="21"/>
      <c r="J365" s="21"/>
      <c r="K365" s="21"/>
    </row>
    <row r="366" spans="1:11" ht="15" hidden="1">
      <c r="A366" s="311" t="str">
        <f>IF(AND(A300&gt;=100000),G307,IF(AND(A300&gt;=10000,A300&lt;=99999),G322,IF(AND(A300&gt;=1000,A300&lt;=9999),G337,IF(AND(A300&gt;=100,A300&lt;=999),G349,G361))))</f>
        <v>(Rupees   Seven Thousand   and  Zero Only) </v>
      </c>
      <c r="B366" s="311"/>
      <c r="C366" s="311"/>
      <c r="D366" s="311"/>
      <c r="E366" s="311"/>
      <c r="F366" s="311"/>
      <c r="G366" s="311"/>
      <c r="H366" s="311"/>
      <c r="I366" s="311"/>
      <c r="J366" s="311"/>
      <c r="K366" s="21"/>
    </row>
    <row r="367" spans="1:11" ht="14.25" hidden="1">
      <c r="A367" s="21"/>
      <c r="B367" s="22"/>
      <c r="C367" s="21"/>
      <c r="D367" s="21"/>
      <c r="E367" s="21"/>
      <c r="F367" s="21"/>
      <c r="G367" s="21"/>
      <c r="H367" s="21"/>
      <c r="I367" s="21"/>
      <c r="J367" s="21"/>
      <c r="K367" s="21"/>
    </row>
    <row r="368" spans="1:11" ht="14.25" hidden="1">
      <c r="A368" s="21"/>
      <c r="B368" s="22"/>
      <c r="C368" s="21"/>
      <c r="D368" s="21"/>
      <c r="E368" s="21"/>
      <c r="F368" s="21"/>
      <c r="G368" s="21"/>
      <c r="H368" s="21"/>
      <c r="I368" s="21"/>
      <c r="J368" s="21"/>
      <c r="K368" s="21"/>
    </row>
    <row r="369" spans="1:11" ht="14.25" hidden="1">
      <c r="A369" s="21"/>
      <c r="B369" s="22"/>
      <c r="C369" s="21"/>
      <c r="D369" s="21"/>
      <c r="E369" s="21"/>
      <c r="F369" s="21"/>
      <c r="G369" s="21"/>
      <c r="H369" s="21"/>
      <c r="I369" s="21"/>
      <c r="J369" s="21"/>
      <c r="K369" s="21"/>
    </row>
    <row r="370" spans="1:11" ht="14.25" hidden="1">
      <c r="A370" s="21"/>
      <c r="B370" s="22"/>
      <c r="C370" s="21"/>
      <c r="D370" s="21"/>
      <c r="E370" s="21"/>
      <c r="F370" s="21"/>
      <c r="G370" s="21"/>
      <c r="H370" s="21"/>
      <c r="I370" s="21"/>
      <c r="J370" s="21"/>
      <c r="K370" s="21"/>
    </row>
    <row r="371" spans="1:11" ht="14.25" hidden="1">
      <c r="A371" s="21"/>
      <c r="B371" s="22"/>
      <c r="C371" s="21"/>
      <c r="D371" s="21"/>
      <c r="E371" s="21"/>
      <c r="F371" s="21"/>
      <c r="G371" s="21"/>
      <c r="H371" s="21"/>
      <c r="I371" s="21"/>
      <c r="J371" s="21"/>
      <c r="K371" s="21"/>
    </row>
    <row r="372" spans="1:11" ht="14.25" hidden="1">
      <c r="A372" s="21"/>
      <c r="B372" s="22"/>
      <c r="C372" s="21"/>
      <c r="D372" s="21"/>
      <c r="E372" s="21"/>
      <c r="F372" s="21"/>
      <c r="G372" s="21"/>
      <c r="H372" s="21"/>
      <c r="I372" s="21"/>
      <c r="J372" s="21"/>
      <c r="K372" s="21"/>
    </row>
    <row r="373" spans="1:11" ht="14.25" hidden="1">
      <c r="A373" s="21"/>
      <c r="B373" s="22"/>
      <c r="C373" s="21"/>
      <c r="D373" s="21"/>
      <c r="E373" s="21"/>
      <c r="F373" s="21"/>
      <c r="G373" s="21"/>
      <c r="H373" s="21"/>
      <c r="I373" s="21"/>
      <c r="J373" s="21"/>
      <c r="K373" s="21"/>
    </row>
    <row r="374" spans="1:11" ht="14.25" hidden="1">
      <c r="A374" s="21"/>
      <c r="B374" s="22"/>
      <c r="C374" s="21"/>
      <c r="D374" s="21"/>
      <c r="E374" s="21"/>
      <c r="F374" s="21"/>
      <c r="G374" s="21"/>
      <c r="H374" s="21"/>
      <c r="I374" s="21"/>
      <c r="J374" s="21"/>
      <c r="K374" s="21"/>
    </row>
    <row r="375" spans="1:11" ht="14.25" hidden="1">
      <c r="A375" s="21"/>
      <c r="B375" s="22"/>
      <c r="C375" s="21"/>
      <c r="D375" s="21"/>
      <c r="E375" s="21"/>
      <c r="F375" s="21"/>
      <c r="G375" s="21"/>
      <c r="H375" s="21"/>
      <c r="I375" s="21"/>
      <c r="J375" s="21"/>
      <c r="K375" s="21"/>
    </row>
    <row r="376" spans="1:11" ht="14.25" hidden="1">
      <c r="A376" s="21"/>
      <c r="B376" s="22"/>
      <c r="C376" s="21"/>
      <c r="D376" s="21"/>
      <c r="E376" s="21"/>
      <c r="F376" s="21"/>
      <c r="G376" s="21"/>
      <c r="H376" s="21"/>
      <c r="I376" s="21"/>
      <c r="J376" s="21"/>
      <c r="K376" s="21"/>
    </row>
    <row r="377" spans="1:11" ht="14.25" hidden="1">
      <c r="A377" s="21"/>
      <c r="B377" s="22"/>
      <c r="C377" s="21"/>
      <c r="D377" s="21"/>
      <c r="E377" s="21"/>
      <c r="F377" s="21"/>
      <c r="G377" s="21"/>
      <c r="H377" s="21"/>
      <c r="I377" s="21"/>
      <c r="J377" s="21"/>
      <c r="K377" s="21"/>
    </row>
    <row r="378" spans="1:11" ht="14.25" hidden="1">
      <c r="A378" s="21"/>
      <c r="B378" s="22"/>
      <c r="C378" s="21"/>
      <c r="D378" s="21"/>
      <c r="E378" s="21"/>
      <c r="F378" s="21"/>
      <c r="G378" s="21"/>
      <c r="H378" s="21"/>
      <c r="I378" s="21"/>
      <c r="J378" s="21"/>
      <c r="K378" s="21"/>
    </row>
    <row r="379" spans="1:11" ht="14.25" hidden="1">
      <c r="A379" s="21"/>
      <c r="B379" s="22"/>
      <c r="C379" s="21"/>
      <c r="D379" s="21"/>
      <c r="E379" s="21"/>
      <c r="F379" s="21"/>
      <c r="G379" s="21"/>
      <c r="H379" s="21"/>
      <c r="I379" s="21"/>
      <c r="J379" s="21"/>
      <c r="K379" s="21"/>
    </row>
    <row r="380" spans="1:11" ht="14.25" hidden="1">
      <c r="A380" s="21"/>
      <c r="B380" s="22"/>
      <c r="C380" s="21"/>
      <c r="D380" s="21"/>
      <c r="E380" s="21"/>
      <c r="F380" s="21"/>
      <c r="G380" s="21"/>
      <c r="H380" s="21"/>
      <c r="I380" s="21"/>
      <c r="J380" s="21"/>
      <c r="K380" s="21"/>
    </row>
    <row r="381" spans="1:11" ht="14.25" hidden="1">
      <c r="A381" s="21"/>
      <c r="B381" s="22"/>
      <c r="C381" s="21"/>
      <c r="D381" s="21"/>
      <c r="E381" s="21"/>
      <c r="F381" s="21"/>
      <c r="G381" s="21"/>
      <c r="H381" s="21"/>
      <c r="I381" s="21"/>
      <c r="J381" s="21"/>
      <c r="K381" s="21"/>
    </row>
    <row r="382" spans="1:11" ht="14.25" hidden="1">
      <c r="A382" s="21"/>
      <c r="B382" s="22"/>
      <c r="C382" s="21"/>
      <c r="D382" s="21"/>
      <c r="E382" s="21"/>
      <c r="F382" s="21"/>
      <c r="G382" s="21"/>
      <c r="H382" s="21"/>
      <c r="I382" s="21"/>
      <c r="J382" s="21"/>
      <c r="K382" s="21"/>
    </row>
    <row r="383" spans="1:11" ht="14.25" hidden="1">
      <c r="A383" s="21"/>
      <c r="B383" s="22"/>
      <c r="C383" s="21"/>
      <c r="D383" s="21"/>
      <c r="E383" s="21"/>
      <c r="F383" s="21"/>
      <c r="G383" s="21"/>
      <c r="H383" s="21"/>
      <c r="I383" s="21"/>
      <c r="J383" s="21"/>
      <c r="K383" s="21"/>
    </row>
    <row r="384" spans="1:11" ht="14.25" hidden="1">
      <c r="A384" s="21"/>
      <c r="B384" s="22"/>
      <c r="C384" s="21"/>
      <c r="D384" s="21"/>
      <c r="E384" s="21"/>
      <c r="F384" s="21"/>
      <c r="G384" s="21"/>
      <c r="H384" s="21"/>
      <c r="I384" s="21"/>
      <c r="J384" s="21"/>
      <c r="K384" s="21"/>
    </row>
    <row r="385" spans="1:11" ht="14.25" hidden="1">
      <c r="A385" s="21"/>
      <c r="B385" s="22"/>
      <c r="C385" s="21"/>
      <c r="D385" s="21"/>
      <c r="E385" s="21"/>
      <c r="F385" s="21"/>
      <c r="G385" s="21"/>
      <c r="H385" s="21"/>
      <c r="I385" s="21"/>
      <c r="J385" s="21"/>
      <c r="K385" s="21"/>
    </row>
    <row r="386" spans="1:11" ht="14.25" hidden="1">
      <c r="A386" s="21"/>
      <c r="B386" s="22"/>
      <c r="C386" s="21"/>
      <c r="D386" s="21"/>
      <c r="E386" s="21"/>
      <c r="F386" s="21"/>
      <c r="G386" s="21"/>
      <c r="H386" s="21"/>
      <c r="I386" s="21"/>
      <c r="J386" s="21"/>
      <c r="K386" s="21"/>
    </row>
    <row r="387" spans="1:11" ht="14.25" hidden="1">
      <c r="A387" s="21"/>
      <c r="B387" s="22"/>
      <c r="C387" s="21"/>
      <c r="D387" s="21"/>
      <c r="E387" s="21"/>
      <c r="F387" s="21"/>
      <c r="G387" s="21"/>
      <c r="H387" s="21"/>
      <c r="I387" s="21"/>
      <c r="J387" s="21"/>
      <c r="K387" s="21"/>
    </row>
    <row r="388" spans="1:11" ht="14.25" hidden="1">
      <c r="A388" s="21"/>
      <c r="B388" s="22"/>
      <c r="C388" s="21"/>
      <c r="D388" s="21"/>
      <c r="E388" s="21"/>
      <c r="F388" s="21"/>
      <c r="G388" s="21"/>
      <c r="H388" s="21"/>
      <c r="I388" s="21"/>
      <c r="J388" s="21"/>
      <c r="K388" s="21"/>
    </row>
    <row r="389" spans="1:11" ht="14.25" hidden="1">
      <c r="A389" s="21"/>
      <c r="B389" s="22"/>
      <c r="C389" s="21"/>
      <c r="D389" s="21"/>
      <c r="E389" s="21"/>
      <c r="F389" s="21"/>
      <c r="G389" s="21"/>
      <c r="H389" s="21"/>
      <c r="I389" s="21"/>
      <c r="J389" s="21"/>
      <c r="K389" s="21"/>
    </row>
    <row r="390" spans="1:11" ht="14.25" hidden="1">
      <c r="A390" s="21"/>
      <c r="B390" s="22"/>
      <c r="C390" s="21"/>
      <c r="D390" s="21"/>
      <c r="E390" s="21"/>
      <c r="F390" s="21"/>
      <c r="G390" s="21"/>
      <c r="H390" s="21"/>
      <c r="I390" s="21"/>
      <c r="J390" s="21"/>
      <c r="K390" s="21"/>
    </row>
    <row r="391" spans="1:11" ht="14.25" hidden="1">
      <c r="A391" s="21"/>
      <c r="B391" s="22"/>
      <c r="C391" s="21"/>
      <c r="D391" s="21"/>
      <c r="E391" s="21"/>
      <c r="F391" s="21"/>
      <c r="G391" s="21"/>
      <c r="H391" s="21"/>
      <c r="I391" s="21"/>
      <c r="J391" s="21"/>
      <c r="K391" s="21"/>
    </row>
    <row r="392" spans="1:11" ht="14.25" hidden="1">
      <c r="A392" s="21"/>
      <c r="B392" s="22"/>
      <c r="C392" s="21"/>
      <c r="D392" s="21"/>
      <c r="E392" s="21"/>
      <c r="F392" s="21"/>
      <c r="G392" s="21"/>
      <c r="H392" s="21"/>
      <c r="I392" s="21"/>
      <c r="J392" s="21"/>
      <c r="K392" s="21"/>
    </row>
    <row r="393" spans="1:11" ht="14.25" hidden="1">
      <c r="A393" s="21"/>
      <c r="B393" s="22"/>
      <c r="C393" s="21"/>
      <c r="D393" s="21"/>
      <c r="E393" s="21"/>
      <c r="F393" s="21"/>
      <c r="G393" s="21"/>
      <c r="H393" s="21"/>
      <c r="I393" s="21"/>
      <c r="J393" s="21"/>
      <c r="K393" s="21"/>
    </row>
    <row r="394" spans="1:11" ht="14.25" hidden="1">
      <c r="A394" s="21"/>
      <c r="B394" s="22"/>
      <c r="C394" s="21"/>
      <c r="D394" s="21"/>
      <c r="E394" s="21"/>
      <c r="F394" s="21"/>
      <c r="G394" s="21"/>
      <c r="H394" s="21"/>
      <c r="I394" s="21"/>
      <c r="J394" s="21"/>
      <c r="K394" s="21"/>
    </row>
    <row r="395" spans="1:11" ht="14.25" hidden="1">
      <c r="A395" s="21"/>
      <c r="B395" s="22"/>
      <c r="C395" s="21"/>
      <c r="D395" s="21"/>
      <c r="E395" s="21"/>
      <c r="F395" s="21"/>
      <c r="G395" s="21"/>
      <c r="H395" s="21"/>
      <c r="I395" s="21"/>
      <c r="J395" s="21"/>
      <c r="K395" s="21"/>
    </row>
    <row r="396" spans="1:11" ht="14.25" hidden="1">
      <c r="A396" s="21"/>
      <c r="B396" s="22"/>
      <c r="C396" s="21"/>
      <c r="D396" s="21"/>
      <c r="E396" s="21"/>
      <c r="F396" s="21"/>
      <c r="G396" s="21"/>
      <c r="H396" s="21"/>
      <c r="I396" s="21"/>
      <c r="J396" s="21"/>
      <c r="K396" s="21"/>
    </row>
    <row r="397" spans="1:11" ht="14.25" hidden="1">
      <c r="A397" s="21"/>
      <c r="B397" s="22"/>
      <c r="C397" s="21"/>
      <c r="D397" s="21"/>
      <c r="E397" s="21"/>
      <c r="F397" s="21"/>
      <c r="G397" s="21"/>
      <c r="H397" s="21"/>
      <c r="I397" s="21"/>
      <c r="J397" s="21"/>
      <c r="K397" s="21"/>
    </row>
    <row r="398" spans="1:11" ht="14.25" hidden="1">
      <c r="A398" s="21"/>
      <c r="B398" s="22"/>
      <c r="C398" s="21"/>
      <c r="D398" s="21"/>
      <c r="E398" s="21"/>
      <c r="F398" s="21"/>
      <c r="G398" s="21"/>
      <c r="H398" s="21"/>
      <c r="I398" s="21"/>
      <c r="J398" s="21"/>
      <c r="K398" s="21"/>
    </row>
    <row r="399" spans="1:11" ht="14.25" hidden="1">
      <c r="A399" s="31"/>
      <c r="B399" s="32"/>
      <c r="C399" s="21"/>
      <c r="D399" s="21"/>
      <c r="E399" s="21"/>
      <c r="F399" s="21"/>
      <c r="G399" s="21"/>
      <c r="H399" s="21"/>
      <c r="I399" s="21"/>
      <c r="J399" s="21"/>
      <c r="K399" s="21"/>
    </row>
    <row r="400" spans="1:27" s="14" customFormat="1" ht="22.5" customHeight="1">
      <c r="A400" s="33">
        <f>'13'!H29</f>
        <v>57</v>
      </c>
      <c r="B400" s="34" t="str">
        <f>A466</f>
        <v>(Rupees     Fifty Seven Only) </v>
      </c>
      <c r="C400" s="35"/>
      <c r="D400" s="35"/>
      <c r="E400" s="35"/>
      <c r="F400" s="35"/>
      <c r="G400" s="35"/>
      <c r="H400" s="35"/>
      <c r="I400" s="35"/>
      <c r="J400" s="35"/>
      <c r="K400" s="35"/>
      <c r="AA400" s="15"/>
    </row>
    <row r="401" spans="1:11" ht="18.75" hidden="1">
      <c r="A401" s="315" t="s">
        <v>358</v>
      </c>
      <c r="B401" s="315"/>
      <c r="C401" s="315"/>
      <c r="D401" s="315"/>
      <c r="E401" s="315"/>
      <c r="F401" s="315"/>
      <c r="G401" s="315"/>
      <c r="H401" s="315"/>
      <c r="I401" s="315"/>
      <c r="J401" s="315"/>
      <c r="K401" s="315"/>
    </row>
    <row r="402" spans="1:10" ht="14.25" hidden="1">
      <c r="A402" s="18">
        <f>A400</f>
        <v>57</v>
      </c>
      <c r="B402" s="36">
        <f>A402/100000</f>
        <v>0.00057</v>
      </c>
      <c r="C402" s="37">
        <f>INT(B402)</f>
        <v>0</v>
      </c>
      <c r="G402" s="18" t="s">
        <v>362</v>
      </c>
      <c r="H402" s="37">
        <f>C402</f>
        <v>0</v>
      </c>
      <c r="I402" s="18" t="str">
        <f>VLOOKUP(H402,$AA$1:$AB$10,2,FALSE)</f>
        <v>Zero</v>
      </c>
      <c r="J402" s="18" t="str">
        <f>CONCATENATE(I402," Lakhs ")</f>
        <v>Zero Lakhs </v>
      </c>
    </row>
    <row r="403" spans="1:10" ht="14.25" hidden="1">
      <c r="A403" s="18">
        <f>A402-(C402*100000)</f>
        <v>57</v>
      </c>
      <c r="B403" s="36">
        <f>A403/10000</f>
        <v>0.0057</v>
      </c>
      <c r="C403" s="37">
        <f>INT(B403)</f>
        <v>0</v>
      </c>
      <c r="G403" s="18" t="s">
        <v>366</v>
      </c>
      <c r="H403" s="37">
        <f>C403</f>
        <v>0</v>
      </c>
      <c r="I403" s="18" t="str">
        <f>VLOOKUP(H403,$AA$1:$AB$10,2,FALSE)</f>
        <v>Zero</v>
      </c>
      <c r="J403" s="18">
        <f>IF(AND(I403="Zero"),"",IF(AND(H403=1),VLOOKUP(H404,$AA$1:$AD$10,4,FALSE),VLOOKUP(I403,$AB$1:$AC$10,2,FALSE)))</f>
      </c>
    </row>
    <row r="404" spans="1:10" ht="14.25" hidden="1">
      <c r="A404" s="18">
        <f>A403-(C403*10000)</f>
        <v>57</v>
      </c>
      <c r="B404" s="36">
        <f>A404/1000</f>
        <v>0.057</v>
      </c>
      <c r="C404" s="37">
        <f>INT(B404)</f>
        <v>0</v>
      </c>
      <c r="G404" s="18" t="s">
        <v>370</v>
      </c>
      <c r="H404" s="37">
        <f>C404</f>
        <v>0</v>
      </c>
      <c r="I404" s="18" t="str">
        <f>VLOOKUP(H404,$AA$1:$AB$10,2,FALSE)</f>
        <v>Zero</v>
      </c>
      <c r="J404" s="18" t="str">
        <f>IF(AND(I404="Zero")," Thousand ",IF(AND(H403=1)," Thousand ",CONCATENATE(I404," Thousand ")))</f>
        <v> Thousand </v>
      </c>
    </row>
    <row r="405" spans="1:10" ht="14.25" hidden="1">
      <c r="A405" s="18">
        <f>A404-(C404*1000)</f>
        <v>57</v>
      </c>
      <c r="B405" s="36">
        <f>A405/100</f>
        <v>0.57</v>
      </c>
      <c r="C405" s="37">
        <f>INT(B405)</f>
        <v>0</v>
      </c>
      <c r="G405" s="18" t="s">
        <v>374</v>
      </c>
      <c r="H405" s="37">
        <f>C405</f>
        <v>0</v>
      </c>
      <c r="I405" s="18" t="str">
        <f>VLOOKUP(H405,$AA$1:$AB$10,2,FALSE)</f>
        <v>Zero</v>
      </c>
      <c r="J405" s="18">
        <f>IF(I405="Zero","",CONCATENATE(I405," Hundred "))</f>
      </c>
    </row>
    <row r="406" spans="1:10" ht="14.25" hidden="1">
      <c r="A406" s="18">
        <f>A405-(C405*100)</f>
        <v>57</v>
      </c>
      <c r="B406" s="36">
        <f>A406/10</f>
        <v>5.7</v>
      </c>
      <c r="C406" s="37">
        <f>A406</f>
        <v>57</v>
      </c>
      <c r="G406" s="18" t="s">
        <v>378</v>
      </c>
      <c r="H406" s="37">
        <f>C406</f>
        <v>57</v>
      </c>
      <c r="I406" s="18" t="str">
        <f>VLOOKUP(H406,$AA$1:$AB$101,2,FALSE)</f>
        <v>Fifty Seven</v>
      </c>
      <c r="J406" s="18" t="str">
        <f>I406</f>
        <v>Fifty Seven</v>
      </c>
    </row>
    <row r="407" spans="2:10" ht="14.25" hidden="1">
      <c r="B407" s="36"/>
      <c r="C407" s="37"/>
      <c r="G407" s="316" t="str">
        <f>CONCATENATE("(Rupees ",J402," ",J403," ",J404," ",J405," and  ",J406," Only) ")</f>
        <v>(Rupees Zero Lakhs    Thousand   and  Fifty Seven Only) </v>
      </c>
      <c r="H407" s="316"/>
      <c r="I407" s="316"/>
      <c r="J407" s="316"/>
    </row>
    <row r="408" spans="2:3" ht="14.25" hidden="1">
      <c r="B408" s="36"/>
      <c r="C408" s="37"/>
    </row>
    <row r="409" spans="2:3" ht="14.25" hidden="1">
      <c r="B409" s="36"/>
      <c r="C409" s="37"/>
    </row>
    <row r="410" spans="2:3" ht="14.25" hidden="1">
      <c r="B410" s="36"/>
      <c r="C410" s="37"/>
    </row>
    <row r="411" spans="2:3" ht="14.25" hidden="1">
      <c r="B411" s="36"/>
      <c r="C411" s="37"/>
    </row>
    <row r="412" spans="2:11" ht="14.25" hidden="1">
      <c r="B412" s="36"/>
      <c r="C412" s="37"/>
      <c r="H412" s="29"/>
      <c r="I412" s="29"/>
      <c r="J412" s="29"/>
      <c r="K412" s="29"/>
    </row>
    <row r="413" spans="2:3" ht="14.25" hidden="1">
      <c r="B413" s="36"/>
      <c r="C413" s="37"/>
    </row>
    <row r="414" spans="2:8" ht="14.25" hidden="1">
      <c r="B414" s="36"/>
      <c r="C414" s="37"/>
      <c r="H414" s="37"/>
    </row>
    <row r="415" spans="2:8" ht="14.25" hidden="1">
      <c r="B415" s="36"/>
      <c r="C415" s="37"/>
      <c r="H415" s="37"/>
    </row>
    <row r="416" spans="2:8" ht="14.25" hidden="1">
      <c r="B416" s="36"/>
      <c r="C416" s="37"/>
      <c r="H416" s="37"/>
    </row>
    <row r="417" spans="1:10" ht="18.75" hidden="1">
      <c r="A417" s="315" t="s">
        <v>382</v>
      </c>
      <c r="B417" s="315"/>
      <c r="C417" s="315"/>
      <c r="D417" s="315"/>
      <c r="E417" s="315"/>
      <c r="F417" s="315"/>
      <c r="G417" s="315"/>
      <c r="H417" s="315"/>
      <c r="I417" s="315"/>
      <c r="J417" s="315"/>
    </row>
    <row r="418" spans="1:10" ht="14.25" hidden="1">
      <c r="A418" s="18">
        <f>A400</f>
        <v>57</v>
      </c>
      <c r="B418" s="36">
        <f>A418/10000</f>
        <v>0.0057</v>
      </c>
      <c r="C418" s="37">
        <f>INT(B418)</f>
        <v>0</v>
      </c>
      <c r="G418" s="18" t="s">
        <v>366</v>
      </c>
      <c r="H418" s="37">
        <f>C418</f>
        <v>0</v>
      </c>
      <c r="I418" s="18" t="str">
        <f>VLOOKUP(H418,$AA$1:$AB$10,2,FALSE)</f>
        <v>Zero</v>
      </c>
      <c r="J418" s="18">
        <f>IF(AND(I418="Zero"),"",IF(AND(H418=1),VLOOKUP(H419,$AA$1:$AD$10,4,FALSE),VLOOKUP(I418,$AB$1:$AC$10,2,FALSE)))</f>
      </c>
    </row>
    <row r="419" spans="1:10" ht="14.25" hidden="1">
      <c r="A419" s="18">
        <f>A418-(C418*10000)</f>
        <v>57</v>
      </c>
      <c r="B419" s="36">
        <f>A419/1000</f>
        <v>0.057</v>
      </c>
      <c r="C419" s="37">
        <f>INT(B419)</f>
        <v>0</v>
      </c>
      <c r="G419" s="18" t="s">
        <v>370</v>
      </c>
      <c r="H419" s="37">
        <f>C419</f>
        <v>0</v>
      </c>
      <c r="I419" s="18" t="str">
        <f>VLOOKUP(H419,$AA$1:$AB$10,2,FALSE)</f>
        <v>Zero</v>
      </c>
      <c r="J419" s="18" t="str">
        <f>IF(AND(I419="Zero")," Thousand ",IF(AND(H418=1)," Thousand ",CONCATENATE(I419," Thousand ")))</f>
        <v> Thousand </v>
      </c>
    </row>
    <row r="420" spans="1:10" ht="14.25" hidden="1">
      <c r="A420" s="18">
        <f>A419-(C419*1000)</f>
        <v>57</v>
      </c>
      <c r="B420" s="36">
        <f>A420/100</f>
        <v>0.57</v>
      </c>
      <c r="C420" s="37">
        <f>INT(B420)</f>
        <v>0</v>
      </c>
      <c r="G420" s="18" t="s">
        <v>374</v>
      </c>
      <c r="H420" s="37">
        <f>C420</f>
        <v>0</v>
      </c>
      <c r="I420" s="18" t="str">
        <f>VLOOKUP(H420,$AA$1:$AB$10,2,FALSE)</f>
        <v>Zero</v>
      </c>
      <c r="J420" s="18">
        <f>IF(I420="Zero","",CONCATENATE(I420," Hundred "))</f>
      </c>
    </row>
    <row r="421" spans="1:10" ht="14.25" hidden="1">
      <c r="A421" s="18">
        <f>A420-(C420*100)</f>
        <v>57</v>
      </c>
      <c r="B421" s="36">
        <f>A421/10</f>
        <v>5.7</v>
      </c>
      <c r="C421" s="37">
        <f>A421</f>
        <v>57</v>
      </c>
      <c r="G421" s="18" t="s">
        <v>378</v>
      </c>
      <c r="H421" s="37">
        <f>C421</f>
        <v>57</v>
      </c>
      <c r="I421" s="18" t="str">
        <f>VLOOKUP(H421,$AA$1:$AB$101,2,FALSE)</f>
        <v>Fifty Seven</v>
      </c>
      <c r="J421" s="18" t="str">
        <f>I421</f>
        <v>Fifty Seven</v>
      </c>
    </row>
    <row r="422" spans="2:10" ht="14.25" hidden="1">
      <c r="B422" s="36"/>
      <c r="C422" s="37"/>
      <c r="G422" s="316" t="str">
        <f>CONCATENATE("(Rupees ",J417," ",J418," ",J419," ",J420," and  ",J421," Only) ")</f>
        <v>(Rupees    Thousand   and  Fifty Seven Only) </v>
      </c>
      <c r="H422" s="316"/>
      <c r="I422" s="316"/>
      <c r="J422" s="316"/>
    </row>
    <row r="423" spans="2:8" ht="14.25" hidden="1">
      <c r="B423" s="36"/>
      <c r="C423" s="37"/>
      <c r="H423" s="37"/>
    </row>
    <row r="424" spans="2:8" ht="14.25" hidden="1">
      <c r="B424" s="36"/>
      <c r="C424" s="37"/>
      <c r="H424" s="37"/>
    </row>
    <row r="425" spans="2:10" ht="14.25" hidden="1">
      <c r="B425" s="36"/>
      <c r="C425" s="37"/>
      <c r="G425" s="316"/>
      <c r="H425" s="316"/>
      <c r="I425" s="316"/>
      <c r="J425" s="316"/>
    </row>
    <row r="426" spans="2:8" ht="14.25" hidden="1">
      <c r="B426" s="36"/>
      <c r="C426" s="37"/>
      <c r="H426" s="37"/>
    </row>
    <row r="427" spans="2:8" ht="14.25" hidden="1">
      <c r="B427" s="36"/>
      <c r="C427" s="37"/>
      <c r="H427" s="37"/>
    </row>
    <row r="428" spans="2:10" ht="14.25" hidden="1">
      <c r="B428" s="36"/>
      <c r="C428" s="37"/>
      <c r="G428" s="38"/>
      <c r="H428" s="38"/>
      <c r="I428" s="38"/>
      <c r="J428" s="38"/>
    </row>
    <row r="429" ht="14.25" hidden="1"/>
    <row r="430" ht="14.25" hidden="1"/>
    <row r="431" ht="14.25" hidden="1"/>
    <row r="432" spans="2:8" ht="14.25" hidden="1">
      <c r="B432" s="36"/>
      <c r="C432" s="37"/>
      <c r="H432" s="37"/>
    </row>
    <row r="433" spans="1:10" ht="18.75" hidden="1">
      <c r="A433" s="315" t="s">
        <v>397</v>
      </c>
      <c r="B433" s="315"/>
      <c r="C433" s="315"/>
      <c r="D433" s="315"/>
      <c r="E433" s="315"/>
      <c r="F433" s="315"/>
      <c r="G433" s="315"/>
      <c r="H433" s="315"/>
      <c r="I433" s="315"/>
      <c r="J433" s="315"/>
    </row>
    <row r="434" spans="1:10" ht="14.25" hidden="1">
      <c r="A434" s="18">
        <f>A400</f>
        <v>57</v>
      </c>
      <c r="B434" s="36">
        <f>A434/1000</f>
        <v>0.057</v>
      </c>
      <c r="C434" s="37">
        <f>INT(B434)</f>
        <v>0</v>
      </c>
      <c r="G434" s="18" t="s">
        <v>370</v>
      </c>
      <c r="H434" s="37">
        <f>C434</f>
        <v>0</v>
      </c>
      <c r="I434" s="18" t="str">
        <f>VLOOKUP(H434,$AA$1:$AB$10,2,FALSE)</f>
        <v>Zero</v>
      </c>
      <c r="J434" s="18" t="str">
        <f>IF(AND(I434="Zero")," Thousand ",IF(AND(H433=1)," Thousand ",CONCATENATE(I434," Thousand ")))</f>
        <v> Thousand </v>
      </c>
    </row>
    <row r="435" spans="1:10" ht="14.25" hidden="1">
      <c r="A435" s="18">
        <f>A434-(C434*1000)</f>
        <v>57</v>
      </c>
      <c r="B435" s="36">
        <f>A435/100</f>
        <v>0.57</v>
      </c>
      <c r="C435" s="37">
        <f>INT(B435)</f>
        <v>0</v>
      </c>
      <c r="G435" s="18" t="s">
        <v>374</v>
      </c>
      <c r="H435" s="37">
        <f>C435</f>
        <v>0</v>
      </c>
      <c r="I435" s="18" t="str">
        <f>VLOOKUP(H435,$AA$1:$AB$10,2,FALSE)</f>
        <v>Zero</v>
      </c>
      <c r="J435" s="18">
        <f>IF(I435="Zero","",CONCATENATE(I435," Hundred "))</f>
      </c>
    </row>
    <row r="436" spans="1:10" ht="14.25" hidden="1">
      <c r="A436" s="18">
        <f>A435-(C435*100)</f>
        <v>57</v>
      </c>
      <c r="B436" s="36">
        <f>A436/10</f>
        <v>5.7</v>
      </c>
      <c r="C436" s="37">
        <f>A436</f>
        <v>57</v>
      </c>
      <c r="G436" s="18" t="s">
        <v>378</v>
      </c>
      <c r="H436" s="37">
        <f>C436</f>
        <v>57</v>
      </c>
      <c r="I436" s="18" t="str">
        <f>VLOOKUP(H436,$AA$1:$AB$101,2,FALSE)</f>
        <v>Fifty Seven</v>
      </c>
      <c r="J436" s="18" t="str">
        <f>I436</f>
        <v>Fifty Seven</v>
      </c>
    </row>
    <row r="437" spans="2:10" ht="14.25" hidden="1">
      <c r="B437" s="36"/>
      <c r="C437" s="37"/>
      <c r="G437" s="316" t="str">
        <f>CONCATENATE("(Rupees ",J432," ",J433," ",J434," ",J435," and  ",J436," Only) ")</f>
        <v>(Rupees    Thousand   and  Fifty Seven Only) </v>
      </c>
      <c r="H437" s="316"/>
      <c r="I437" s="316"/>
      <c r="J437" s="316"/>
    </row>
    <row r="438" spans="2:10" ht="14.25" hidden="1">
      <c r="B438" s="36"/>
      <c r="C438" s="37"/>
      <c r="G438" s="316"/>
      <c r="H438" s="316"/>
      <c r="I438" s="316"/>
      <c r="J438" s="316"/>
    </row>
    <row r="439" ht="14.25" hidden="1"/>
    <row r="440" ht="14.25" hidden="1"/>
    <row r="441" ht="14.25" hidden="1"/>
    <row r="442" ht="14.25" hidden="1"/>
    <row r="443" ht="14.25" hidden="1"/>
    <row r="444" spans="2:8" ht="14.25" hidden="1">
      <c r="B444" s="36"/>
      <c r="C444" s="37"/>
      <c r="H444" s="37"/>
    </row>
    <row r="445" spans="2:8" ht="14.25" hidden="1">
      <c r="B445" s="36"/>
      <c r="C445" s="37"/>
      <c r="H445" s="37"/>
    </row>
    <row r="446" spans="1:10" ht="18.75" hidden="1">
      <c r="A446" s="315" t="s">
        <v>410</v>
      </c>
      <c r="B446" s="315"/>
      <c r="C446" s="315"/>
      <c r="D446" s="315"/>
      <c r="E446" s="315"/>
      <c r="F446" s="315"/>
      <c r="G446" s="315"/>
      <c r="H446" s="315"/>
      <c r="I446" s="315"/>
      <c r="J446" s="315"/>
    </row>
    <row r="447" spans="1:10" ht="14.25" hidden="1">
      <c r="A447" s="18">
        <f>A400</f>
        <v>57</v>
      </c>
      <c r="B447" s="36">
        <f>A447/100</f>
        <v>0.57</v>
      </c>
      <c r="C447" s="37">
        <f>INT(B447)</f>
        <v>0</v>
      </c>
      <c r="G447" s="18" t="s">
        <v>374</v>
      </c>
      <c r="H447" s="37">
        <f>C447</f>
        <v>0</v>
      </c>
      <c r="I447" s="18" t="str">
        <f>VLOOKUP(H447,$AA$1:$AB$10,2,FALSE)</f>
        <v>Zero</v>
      </c>
      <c r="J447" s="18">
        <f>IF(I447="Zero","",CONCATENATE(I447," Hundred "))</f>
      </c>
    </row>
    <row r="448" spans="1:10" ht="14.25" hidden="1">
      <c r="A448" s="18">
        <f>A447-(C447*100)</f>
        <v>57</v>
      </c>
      <c r="B448" s="36">
        <f>A448/10</f>
        <v>5.7</v>
      </c>
      <c r="C448" s="37">
        <f>A448</f>
        <v>57</v>
      </c>
      <c r="G448" s="18" t="s">
        <v>378</v>
      </c>
      <c r="H448" s="37">
        <f>C448</f>
        <v>57</v>
      </c>
      <c r="I448" s="18" t="str">
        <f>VLOOKUP(H448,$AA$1:$AB$101,2,FALSE)</f>
        <v>Fifty Seven</v>
      </c>
      <c r="J448" s="18" t="str">
        <f>I448</f>
        <v>Fifty Seven</v>
      </c>
    </row>
    <row r="449" spans="2:10" ht="14.25" hidden="1">
      <c r="B449" s="36"/>
      <c r="C449" s="37"/>
      <c r="G449" s="316" t="str">
        <f>CONCATENATE("(Rupees ",J444," ",J445," ",J446," ",J447," and  ",J448," Only) ")</f>
        <v>(Rupees     and  Fifty Seven Only) </v>
      </c>
      <c r="H449" s="316"/>
      <c r="I449" s="316"/>
      <c r="J449" s="316"/>
    </row>
    <row r="450" ht="14.25" hidden="1"/>
    <row r="451" ht="14.25" hidden="1"/>
    <row r="452" ht="14.25" hidden="1"/>
    <row r="453" ht="14.25" hidden="1"/>
    <row r="454" ht="14.25" hidden="1"/>
    <row r="455" ht="14.25" hidden="1"/>
    <row r="456" spans="2:8" ht="14.25" hidden="1">
      <c r="B456" s="36"/>
      <c r="C456" s="37"/>
      <c r="H456" s="37"/>
    </row>
    <row r="457" spans="2:8" ht="14.25" hidden="1">
      <c r="B457" s="36"/>
      <c r="C457" s="37"/>
      <c r="H457" s="37"/>
    </row>
    <row r="458" spans="2:8" ht="14.25" hidden="1">
      <c r="B458" s="36"/>
      <c r="C458" s="37"/>
      <c r="H458" s="37"/>
    </row>
    <row r="459" spans="1:10" ht="18.75" hidden="1">
      <c r="A459" s="315" t="s">
        <v>410</v>
      </c>
      <c r="B459" s="315"/>
      <c r="C459" s="315"/>
      <c r="D459" s="315"/>
      <c r="E459" s="315"/>
      <c r="F459" s="315"/>
      <c r="G459" s="315"/>
      <c r="H459" s="315"/>
      <c r="I459" s="315"/>
      <c r="J459" s="315"/>
    </row>
    <row r="460" spans="1:10" ht="14.25" hidden="1">
      <c r="A460" s="18">
        <f>A400</f>
        <v>57</v>
      </c>
      <c r="B460" s="36">
        <f>A460/10</f>
        <v>5.7</v>
      </c>
      <c r="C460" s="37">
        <f>A460</f>
        <v>57</v>
      </c>
      <c r="G460" s="18" t="s">
        <v>378</v>
      </c>
      <c r="H460" s="37">
        <f>C460</f>
        <v>57</v>
      </c>
      <c r="I460" s="18" t="str">
        <f>VLOOKUP(H460,$AA$1:$AB$101,2,FALSE)</f>
        <v>Fifty Seven</v>
      </c>
      <c r="J460" s="18" t="str">
        <f>I460</f>
        <v>Fifty Seven</v>
      </c>
    </row>
    <row r="461" spans="2:10" ht="14.25" hidden="1">
      <c r="B461" s="36"/>
      <c r="C461" s="37"/>
      <c r="G461" s="316" t="str">
        <f>CONCATENATE("(Rupees ",J456," ",J457," ",J458," ",J459," ",J460," Only) ")</f>
        <v>(Rupees     Fifty Seven Only) </v>
      </c>
      <c r="H461" s="316"/>
      <c r="I461" s="316"/>
      <c r="J461" s="316"/>
    </row>
    <row r="462" ht="14.25" hidden="1"/>
    <row r="463" ht="14.25" hidden="1"/>
    <row r="464" ht="14.25" hidden="1"/>
    <row r="465" ht="14.25" hidden="1"/>
    <row r="466" spans="1:10" ht="15" hidden="1">
      <c r="A466" s="317" t="str">
        <f>IF(AND(A400&gt;=100000),G407,IF(AND(A400&gt;=10000,A400&lt;=99999),G422,IF(AND(A400&gt;=1000,A400&lt;=9999),G437,IF(AND(A400&gt;=100,A400&lt;=999),G449,G461))))</f>
        <v>(Rupees     Fifty Seven Only) </v>
      </c>
      <c r="B466" s="317"/>
      <c r="C466" s="317"/>
      <c r="D466" s="317"/>
      <c r="E466" s="317"/>
      <c r="F466" s="317"/>
      <c r="G466" s="317"/>
      <c r="H466" s="317"/>
      <c r="I466" s="317"/>
      <c r="J466" s="317"/>
    </row>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spans="1:27" s="14" customFormat="1" ht="22.5" customHeight="1">
      <c r="A500" s="33">
        <f>'15'!H25</f>
        <v>2661</v>
      </c>
      <c r="B500" s="34" t="str">
        <f>A566</f>
        <v>(Rupees   Two Thousand  Six Hundred  and  Sixty One Only) </v>
      </c>
      <c r="C500" s="35"/>
      <c r="D500" s="35"/>
      <c r="E500" s="35"/>
      <c r="F500" s="35"/>
      <c r="G500" s="35"/>
      <c r="H500" s="35"/>
      <c r="I500" s="35"/>
      <c r="J500" s="35"/>
      <c r="K500" s="35"/>
      <c r="AA500" s="15"/>
    </row>
    <row r="501" spans="1:11" ht="18.75" hidden="1">
      <c r="A501" s="315" t="s">
        <v>358</v>
      </c>
      <c r="B501" s="315"/>
      <c r="C501" s="315"/>
      <c r="D501" s="315"/>
      <c r="E501" s="315"/>
      <c r="F501" s="315"/>
      <c r="G501" s="315"/>
      <c r="H501" s="315"/>
      <c r="I501" s="315"/>
      <c r="J501" s="315"/>
      <c r="K501" s="315"/>
    </row>
    <row r="502" spans="1:10" ht="14.25" hidden="1">
      <c r="A502" s="18">
        <f>A500</f>
        <v>2661</v>
      </c>
      <c r="B502" s="36">
        <f>A502/100000</f>
        <v>0.02661</v>
      </c>
      <c r="C502" s="37">
        <f>INT(B502)</f>
        <v>0</v>
      </c>
      <c r="G502" s="18" t="s">
        <v>362</v>
      </c>
      <c r="H502" s="37">
        <f>C502</f>
        <v>0</v>
      </c>
      <c r="I502" s="18" t="str">
        <f>VLOOKUP(H502,$AA$1:$AB$10,2,FALSE)</f>
        <v>Zero</v>
      </c>
      <c r="J502" s="18" t="str">
        <f>CONCATENATE(I502," Lakhs ")</f>
        <v>Zero Lakhs </v>
      </c>
    </row>
    <row r="503" spans="1:10" ht="14.25" hidden="1">
      <c r="A503" s="18">
        <f>A502-(C502*100000)</f>
        <v>2661</v>
      </c>
      <c r="B503" s="36">
        <f>A503/10000</f>
        <v>0.2661</v>
      </c>
      <c r="C503" s="37">
        <f>INT(B503)</f>
        <v>0</v>
      </c>
      <c r="G503" s="18" t="s">
        <v>366</v>
      </c>
      <c r="H503" s="37">
        <f>C503</f>
        <v>0</v>
      </c>
      <c r="I503" s="18" t="str">
        <f>VLOOKUP(H503,$AA$1:$AB$10,2,FALSE)</f>
        <v>Zero</v>
      </c>
      <c r="J503" s="18">
        <f>IF(AND(I503="Zero"),"",IF(AND(H503=1),VLOOKUP(H504,$AA$1:$AD$10,4,FALSE),VLOOKUP(I503,$AB$1:$AC$10,2,FALSE)))</f>
      </c>
    </row>
    <row r="504" spans="1:10" ht="14.25" hidden="1">
      <c r="A504" s="18">
        <f>A503-(C503*10000)</f>
        <v>2661</v>
      </c>
      <c r="B504" s="36">
        <f>A504/1000</f>
        <v>2.661</v>
      </c>
      <c r="C504" s="37">
        <f>INT(B504)</f>
        <v>2</v>
      </c>
      <c r="G504" s="18" t="s">
        <v>370</v>
      </c>
      <c r="H504" s="37">
        <f>C504</f>
        <v>2</v>
      </c>
      <c r="I504" s="18" t="str">
        <f>VLOOKUP(H504,$AA$1:$AB$10,2,FALSE)</f>
        <v>Two</v>
      </c>
      <c r="J504" s="18" t="str">
        <f>IF(AND(I504="Zero")," Thousand ",IF(AND(H503=1)," Thousand ",CONCATENATE(I504," Thousand ")))</f>
        <v>Two Thousand </v>
      </c>
    </row>
    <row r="505" spans="1:10" ht="14.25" hidden="1">
      <c r="A505" s="18">
        <f>A504-(C504*1000)</f>
        <v>661</v>
      </c>
      <c r="B505" s="36">
        <f>A505/100</f>
        <v>6.61</v>
      </c>
      <c r="C505" s="37">
        <f>INT(B505)</f>
        <v>6</v>
      </c>
      <c r="G505" s="18" t="s">
        <v>374</v>
      </c>
      <c r="H505" s="37">
        <f>C505</f>
        <v>6</v>
      </c>
      <c r="I505" s="18" t="str">
        <f>VLOOKUP(H505,$AA$1:$AB$10,2,FALSE)</f>
        <v>Six</v>
      </c>
      <c r="J505" s="18" t="str">
        <f>IF(I505="Zero","",CONCATENATE(I505," Hundred "))</f>
        <v>Six Hundred </v>
      </c>
    </row>
    <row r="506" spans="1:10" ht="14.25" hidden="1">
      <c r="A506" s="18">
        <f>A505-(C505*100)</f>
        <v>61</v>
      </c>
      <c r="B506" s="36">
        <f>A506/10</f>
        <v>6.1</v>
      </c>
      <c r="C506" s="37">
        <f>A506</f>
        <v>61</v>
      </c>
      <c r="G506" s="18" t="s">
        <v>378</v>
      </c>
      <c r="H506" s="37">
        <f>C506</f>
        <v>61</v>
      </c>
      <c r="I506" s="18" t="str">
        <f>VLOOKUP(H506,$AA$1:$AB$101,2,FALSE)</f>
        <v>Sixty One</v>
      </c>
      <c r="J506" s="18" t="str">
        <f>I506</f>
        <v>Sixty One</v>
      </c>
    </row>
    <row r="507" spans="2:10" ht="14.25" hidden="1">
      <c r="B507" s="36"/>
      <c r="C507" s="37"/>
      <c r="G507" s="316" t="str">
        <f>CONCATENATE("(Rupees ",J502," ",J503," ",J504," ",J505," and  ",J506," Only) ")</f>
        <v>(Rupees Zero Lakhs   Two Thousand  Six Hundred  and  Sixty One Only) </v>
      </c>
      <c r="H507" s="316"/>
      <c r="I507" s="316"/>
      <c r="J507" s="316"/>
    </row>
    <row r="508" spans="2:3" ht="14.25" hidden="1">
      <c r="B508" s="36"/>
      <c r="C508" s="37"/>
    </row>
    <row r="509" spans="2:3" ht="14.25" hidden="1">
      <c r="B509" s="36"/>
      <c r="C509" s="37"/>
    </row>
    <row r="510" spans="2:3" ht="14.25" hidden="1">
      <c r="B510" s="36"/>
      <c r="C510" s="37"/>
    </row>
    <row r="511" spans="2:3" ht="14.25" hidden="1">
      <c r="B511" s="36"/>
      <c r="C511" s="37"/>
    </row>
    <row r="512" spans="2:11" ht="14.25" hidden="1">
      <c r="B512" s="36"/>
      <c r="C512" s="37"/>
      <c r="H512" s="29"/>
      <c r="I512" s="29"/>
      <c r="J512" s="29"/>
      <c r="K512" s="29"/>
    </row>
    <row r="513" spans="2:3" ht="14.25" hidden="1">
      <c r="B513" s="36"/>
      <c r="C513" s="37"/>
    </row>
    <row r="514" spans="2:8" ht="14.25" hidden="1">
      <c r="B514" s="36"/>
      <c r="C514" s="37"/>
      <c r="H514" s="37"/>
    </row>
    <row r="515" spans="2:8" ht="14.25" hidden="1">
      <c r="B515" s="36"/>
      <c r="C515" s="37"/>
      <c r="H515" s="37"/>
    </row>
    <row r="516" spans="2:8" ht="14.25" hidden="1">
      <c r="B516" s="36"/>
      <c r="C516" s="37"/>
      <c r="H516" s="37"/>
    </row>
    <row r="517" spans="1:10" ht="18.75" hidden="1">
      <c r="A517" s="315" t="s">
        <v>382</v>
      </c>
      <c r="B517" s="315"/>
      <c r="C517" s="315"/>
      <c r="D517" s="315"/>
      <c r="E517" s="315"/>
      <c r="F517" s="315"/>
      <c r="G517" s="315"/>
      <c r="H517" s="315"/>
      <c r="I517" s="315"/>
      <c r="J517" s="315"/>
    </row>
    <row r="518" spans="1:10" ht="14.25" hidden="1">
      <c r="A518" s="18">
        <f>A500</f>
        <v>2661</v>
      </c>
      <c r="B518" s="36">
        <f>A518/10000</f>
        <v>0.2661</v>
      </c>
      <c r="C518" s="37">
        <f>INT(B518)</f>
        <v>0</v>
      </c>
      <c r="G518" s="18" t="s">
        <v>366</v>
      </c>
      <c r="H518" s="37">
        <f>C518</f>
        <v>0</v>
      </c>
      <c r="I518" s="18" t="str">
        <f>VLOOKUP(H518,$AA$1:$AB$10,2,FALSE)</f>
        <v>Zero</v>
      </c>
      <c r="J518" s="18">
        <f>IF(AND(I518="Zero"),"",IF(AND(H518=1),VLOOKUP(H519,$AA$1:$AD$10,4,FALSE),VLOOKUP(I518,$AB$1:$AC$10,2,FALSE)))</f>
      </c>
    </row>
    <row r="519" spans="1:10" ht="14.25" hidden="1">
      <c r="A519" s="18">
        <f>A518-(C518*10000)</f>
        <v>2661</v>
      </c>
      <c r="B519" s="36">
        <f>A519/1000</f>
        <v>2.661</v>
      </c>
      <c r="C519" s="37">
        <f>INT(B519)</f>
        <v>2</v>
      </c>
      <c r="G519" s="18" t="s">
        <v>370</v>
      </c>
      <c r="H519" s="37">
        <f>C519</f>
        <v>2</v>
      </c>
      <c r="I519" s="18" t="str">
        <f>VLOOKUP(H519,$AA$1:$AB$10,2,FALSE)</f>
        <v>Two</v>
      </c>
      <c r="J519" s="18" t="str">
        <f>IF(AND(I519="Zero")," Thousand ",IF(AND(H518=1)," Thousand ",CONCATENATE(I519," Thousand ")))</f>
        <v>Two Thousand </v>
      </c>
    </row>
    <row r="520" spans="1:10" ht="14.25" hidden="1">
      <c r="A520" s="18">
        <f>A519-(C519*1000)</f>
        <v>661</v>
      </c>
      <c r="B520" s="36">
        <f>A520/100</f>
        <v>6.61</v>
      </c>
      <c r="C520" s="37">
        <f>INT(B520)</f>
        <v>6</v>
      </c>
      <c r="G520" s="18" t="s">
        <v>374</v>
      </c>
      <c r="H520" s="37">
        <f>C520</f>
        <v>6</v>
      </c>
      <c r="I520" s="18" t="str">
        <f>VLOOKUP(H520,$AA$1:$AB$10,2,FALSE)</f>
        <v>Six</v>
      </c>
      <c r="J520" s="18" t="str">
        <f>IF(I520="Zero","",CONCATENATE(I520," Hundred "))</f>
        <v>Six Hundred </v>
      </c>
    </row>
    <row r="521" spans="1:10" ht="14.25" hidden="1">
      <c r="A521" s="18">
        <f>A520-(C520*100)</f>
        <v>61</v>
      </c>
      <c r="B521" s="36">
        <f>A521/10</f>
        <v>6.1</v>
      </c>
      <c r="C521" s="37">
        <f>A521</f>
        <v>61</v>
      </c>
      <c r="G521" s="18" t="s">
        <v>378</v>
      </c>
      <c r="H521" s="37">
        <f>C521</f>
        <v>61</v>
      </c>
      <c r="I521" s="18" t="str">
        <f>VLOOKUP(H521,$AA$1:$AB$101,2,FALSE)</f>
        <v>Sixty One</v>
      </c>
      <c r="J521" s="18" t="str">
        <f>I521</f>
        <v>Sixty One</v>
      </c>
    </row>
    <row r="522" spans="2:10" ht="14.25" hidden="1">
      <c r="B522" s="36"/>
      <c r="C522" s="37"/>
      <c r="G522" s="316" t="str">
        <f>CONCATENATE("(Rupees ",J517," ",J518," ",J519," ",J520," and  ",J521," Only) ")</f>
        <v>(Rupees   Two Thousand  Six Hundred  and  Sixty One Only) </v>
      </c>
      <c r="H522" s="316"/>
      <c r="I522" s="316"/>
      <c r="J522" s="316"/>
    </row>
    <row r="523" spans="2:8" ht="14.25" hidden="1">
      <c r="B523" s="36"/>
      <c r="C523" s="37"/>
      <c r="H523" s="37"/>
    </row>
    <row r="524" spans="2:8" ht="14.25" hidden="1">
      <c r="B524" s="36"/>
      <c r="C524" s="37"/>
      <c r="H524" s="37"/>
    </row>
    <row r="525" spans="2:10" ht="14.25" hidden="1">
      <c r="B525" s="36"/>
      <c r="C525" s="37"/>
      <c r="G525" s="316"/>
      <c r="H525" s="316"/>
      <c r="I525" s="316"/>
      <c r="J525" s="316"/>
    </row>
    <row r="526" spans="2:8" ht="14.25" hidden="1">
      <c r="B526" s="36"/>
      <c r="C526" s="37"/>
      <c r="H526" s="37"/>
    </row>
    <row r="527" spans="2:8" ht="14.25" hidden="1">
      <c r="B527" s="36"/>
      <c r="C527" s="37"/>
      <c r="H527" s="37"/>
    </row>
    <row r="528" spans="2:10" ht="14.25" hidden="1">
      <c r="B528" s="36"/>
      <c r="C528" s="37"/>
      <c r="G528" s="38"/>
      <c r="H528" s="38"/>
      <c r="I528" s="38"/>
      <c r="J528" s="38"/>
    </row>
    <row r="529" ht="14.25" hidden="1"/>
    <row r="530" ht="14.25" hidden="1"/>
    <row r="531" ht="14.25" hidden="1"/>
    <row r="532" spans="2:8" ht="14.25" hidden="1">
      <c r="B532" s="36"/>
      <c r="C532" s="37"/>
      <c r="H532" s="37"/>
    </row>
    <row r="533" spans="1:10" ht="18.75" hidden="1">
      <c r="A533" s="315" t="s">
        <v>397</v>
      </c>
      <c r="B533" s="315"/>
      <c r="C533" s="315"/>
      <c r="D533" s="315"/>
      <c r="E533" s="315"/>
      <c r="F533" s="315"/>
      <c r="G533" s="315"/>
      <c r="H533" s="315"/>
      <c r="I533" s="315"/>
      <c r="J533" s="315"/>
    </row>
    <row r="534" spans="1:10" ht="14.25" hidden="1">
      <c r="A534" s="18">
        <f>A500</f>
        <v>2661</v>
      </c>
      <c r="B534" s="36">
        <f>A534/1000</f>
        <v>2.661</v>
      </c>
      <c r="C534" s="37">
        <f>INT(B534)</f>
        <v>2</v>
      </c>
      <c r="G534" s="18" t="s">
        <v>370</v>
      </c>
      <c r="H534" s="37">
        <f>C534</f>
        <v>2</v>
      </c>
      <c r="I534" s="18" t="str">
        <f>VLOOKUP(H534,$AA$1:$AB$10,2,FALSE)</f>
        <v>Two</v>
      </c>
      <c r="J534" s="18" t="str">
        <f>IF(AND(I534="Zero")," Thousand ",IF(AND(H533=1)," Thousand ",CONCATENATE(I534," Thousand ")))</f>
        <v>Two Thousand </v>
      </c>
    </row>
    <row r="535" spans="1:10" ht="14.25" hidden="1">
      <c r="A535" s="18">
        <f>A534-(C534*1000)</f>
        <v>661</v>
      </c>
      <c r="B535" s="36">
        <f>A535/100</f>
        <v>6.61</v>
      </c>
      <c r="C535" s="37">
        <f>INT(B535)</f>
        <v>6</v>
      </c>
      <c r="G535" s="18" t="s">
        <v>374</v>
      </c>
      <c r="H535" s="37">
        <f>C535</f>
        <v>6</v>
      </c>
      <c r="I535" s="18" t="str">
        <f>VLOOKUP(H535,$AA$1:$AB$10,2,FALSE)</f>
        <v>Six</v>
      </c>
      <c r="J535" s="18" t="str">
        <f>IF(I535="Zero","",CONCATENATE(I535," Hundred "))</f>
        <v>Six Hundred </v>
      </c>
    </row>
    <row r="536" spans="1:10" ht="14.25" hidden="1">
      <c r="A536" s="18">
        <f>A535-(C535*100)</f>
        <v>61</v>
      </c>
      <c r="B536" s="36">
        <f>A536/10</f>
        <v>6.1</v>
      </c>
      <c r="C536" s="37">
        <f>A536</f>
        <v>61</v>
      </c>
      <c r="G536" s="18" t="s">
        <v>378</v>
      </c>
      <c r="H536" s="37">
        <f>C536</f>
        <v>61</v>
      </c>
      <c r="I536" s="18" t="str">
        <f>VLOOKUP(H536,$AA$1:$AB$101,2,FALSE)</f>
        <v>Sixty One</v>
      </c>
      <c r="J536" s="18" t="str">
        <f>I536</f>
        <v>Sixty One</v>
      </c>
    </row>
    <row r="537" spans="2:10" ht="14.25" hidden="1">
      <c r="B537" s="36"/>
      <c r="C537" s="37"/>
      <c r="G537" s="316" t="str">
        <f>CONCATENATE("(Rupees ",J532," ",J533," ",J534," ",J535," and  ",J536," Only) ")</f>
        <v>(Rupees   Two Thousand  Six Hundred  and  Sixty One Only) </v>
      </c>
      <c r="H537" s="316"/>
      <c r="I537" s="316"/>
      <c r="J537" s="316"/>
    </row>
    <row r="538" spans="2:10" ht="14.25" hidden="1">
      <c r="B538" s="36"/>
      <c r="C538" s="37"/>
      <c r="G538" s="316"/>
      <c r="H538" s="316"/>
      <c r="I538" s="316"/>
      <c r="J538" s="316"/>
    </row>
    <row r="539" ht="14.25" hidden="1"/>
    <row r="540" ht="14.25" hidden="1"/>
    <row r="541" ht="14.25" hidden="1"/>
    <row r="542" ht="14.25" hidden="1"/>
    <row r="543" ht="14.25" hidden="1"/>
    <row r="544" spans="2:8" ht="14.25" hidden="1">
      <c r="B544" s="36"/>
      <c r="C544" s="37"/>
      <c r="H544" s="37"/>
    </row>
    <row r="545" spans="2:8" ht="14.25" hidden="1">
      <c r="B545" s="36"/>
      <c r="C545" s="37"/>
      <c r="H545" s="37"/>
    </row>
    <row r="546" spans="1:10" ht="18.75" hidden="1">
      <c r="A546" s="315" t="s">
        <v>410</v>
      </c>
      <c r="B546" s="315"/>
      <c r="C546" s="315"/>
      <c r="D546" s="315"/>
      <c r="E546" s="315"/>
      <c r="F546" s="315"/>
      <c r="G546" s="315"/>
      <c r="H546" s="315"/>
      <c r="I546" s="315"/>
      <c r="J546" s="315"/>
    </row>
    <row r="547" spans="1:10" ht="14.25" hidden="1">
      <c r="A547" s="18">
        <f>A500</f>
        <v>2661</v>
      </c>
      <c r="B547" s="36">
        <f>A547/100</f>
        <v>26.61</v>
      </c>
      <c r="C547" s="37">
        <f>INT(B547)</f>
        <v>26</v>
      </c>
      <c r="G547" s="18" t="s">
        <v>374</v>
      </c>
      <c r="H547" s="37">
        <f>C547</f>
        <v>26</v>
      </c>
      <c r="I547" s="18" t="e">
        <f>VLOOKUP(H547,$AA$1:$AB$10,2,FALSE)</f>
        <v>#N/A</v>
      </c>
      <c r="J547" s="18" t="e">
        <f>IF(I547="Zero","",CONCATENATE(I547," Hundred "))</f>
        <v>#N/A</v>
      </c>
    </row>
    <row r="548" spans="1:10" ht="14.25" hidden="1">
      <c r="A548" s="18">
        <f>A547-(C547*100)</f>
        <v>61</v>
      </c>
      <c r="B548" s="36">
        <f>A548/10</f>
        <v>6.1</v>
      </c>
      <c r="C548" s="37">
        <f>A548</f>
        <v>61</v>
      </c>
      <c r="G548" s="18" t="s">
        <v>378</v>
      </c>
      <c r="H548" s="37">
        <f>C548</f>
        <v>61</v>
      </c>
      <c r="I548" s="18" t="str">
        <f>VLOOKUP(H548,$AA$1:$AB$101,2,FALSE)</f>
        <v>Sixty One</v>
      </c>
      <c r="J548" s="18" t="str">
        <f>I548</f>
        <v>Sixty One</v>
      </c>
    </row>
    <row r="549" spans="2:10" ht="14.25" hidden="1">
      <c r="B549" s="36"/>
      <c r="C549" s="37"/>
      <c r="G549" s="316" t="e">
        <f>CONCATENATE("(Rupees ",J544," ",J545," ",J546," ",J547," and  ",J548," Only) ")</f>
        <v>#N/A</v>
      </c>
      <c r="H549" s="316"/>
      <c r="I549" s="316"/>
      <c r="J549" s="316"/>
    </row>
    <row r="550" ht="14.25" hidden="1"/>
    <row r="551" ht="14.25" hidden="1"/>
    <row r="552" ht="14.25" hidden="1"/>
    <row r="553" ht="14.25" hidden="1"/>
    <row r="554" ht="14.25" hidden="1"/>
    <row r="555" ht="14.25" hidden="1"/>
    <row r="556" spans="2:8" ht="14.25" hidden="1">
      <c r="B556" s="36"/>
      <c r="C556" s="37"/>
      <c r="H556" s="37"/>
    </row>
    <row r="557" spans="2:8" ht="14.25" hidden="1">
      <c r="B557" s="36"/>
      <c r="C557" s="37"/>
      <c r="H557" s="37"/>
    </row>
    <row r="558" spans="2:8" ht="14.25" hidden="1">
      <c r="B558" s="36"/>
      <c r="C558" s="37"/>
      <c r="H558" s="37"/>
    </row>
    <row r="559" spans="1:10" ht="18.75" hidden="1">
      <c r="A559" s="315" t="s">
        <v>410</v>
      </c>
      <c r="B559" s="315"/>
      <c r="C559" s="315"/>
      <c r="D559" s="315"/>
      <c r="E559" s="315"/>
      <c r="F559" s="315"/>
      <c r="G559" s="315"/>
      <c r="H559" s="315"/>
      <c r="I559" s="315"/>
      <c r="J559" s="315"/>
    </row>
    <row r="560" spans="1:10" ht="14.25" hidden="1">
      <c r="A560" s="18">
        <f>A500</f>
        <v>2661</v>
      </c>
      <c r="B560" s="36">
        <f>A560/10</f>
        <v>266.1</v>
      </c>
      <c r="C560" s="37">
        <f>A560</f>
        <v>2661</v>
      </c>
      <c r="G560" s="18" t="s">
        <v>378</v>
      </c>
      <c r="H560" s="37">
        <f>C560</f>
        <v>2661</v>
      </c>
      <c r="I560" s="18" t="e">
        <f>VLOOKUP(H560,$AA$1:$AB$101,2,FALSE)</f>
        <v>#N/A</v>
      </c>
      <c r="J560" s="18" t="e">
        <f>I560</f>
        <v>#N/A</v>
      </c>
    </row>
    <row r="561" spans="2:10" ht="14.25" hidden="1">
      <c r="B561" s="36"/>
      <c r="C561" s="37"/>
      <c r="G561" s="316" t="e">
        <f>CONCATENATE("(Rupees ",J556," ",J557," ",J558," ",J559," ",J560," Only) ")</f>
        <v>#N/A</v>
      </c>
      <c r="H561" s="316"/>
      <c r="I561" s="316"/>
      <c r="J561" s="316"/>
    </row>
    <row r="562" ht="14.25" hidden="1"/>
    <row r="563" ht="14.25" hidden="1"/>
    <row r="564" ht="14.25" hidden="1"/>
    <row r="565" ht="14.25" hidden="1"/>
    <row r="566" spans="1:10" ht="15" hidden="1">
      <c r="A566" s="317" t="str">
        <f>IF(AND(A500&gt;=100000),G507,IF(AND(A500&gt;=10000,A500&lt;=99999),G522,IF(AND(A500&gt;=1000,A500&lt;=9999),G537,IF(AND(A500&gt;=100,A500&lt;=999),G549,G561))))</f>
        <v>(Rupees   Two Thousand  Six Hundred  and  Sixty One Only) </v>
      </c>
      <c r="B566" s="317"/>
      <c r="C566" s="317"/>
      <c r="D566" s="317"/>
      <c r="E566" s="317"/>
      <c r="F566" s="317"/>
      <c r="G566" s="317"/>
      <c r="H566" s="317"/>
      <c r="I566" s="317"/>
      <c r="J566" s="317"/>
    </row>
    <row r="567" ht="15"/>
  </sheetData>
  <sheetProtection password="E9B8" sheet="1" objects="1" scenarios="1"/>
  <mergeCells count="78">
    <mergeCell ref="A459:J459"/>
    <mergeCell ref="G461:J461"/>
    <mergeCell ref="A466:J466"/>
    <mergeCell ref="A501:K501"/>
    <mergeCell ref="G538:J538"/>
    <mergeCell ref="A546:J546"/>
    <mergeCell ref="G549:J549"/>
    <mergeCell ref="A559:J559"/>
    <mergeCell ref="G437:J437"/>
    <mergeCell ref="G438:J438"/>
    <mergeCell ref="G561:J561"/>
    <mergeCell ref="A566:J566"/>
    <mergeCell ref="G507:J507"/>
    <mergeCell ref="A517:J517"/>
    <mergeCell ref="G522:J522"/>
    <mergeCell ref="G525:J525"/>
    <mergeCell ref="A533:J533"/>
    <mergeCell ref="G537:J537"/>
    <mergeCell ref="A446:J446"/>
    <mergeCell ref="G449:J449"/>
    <mergeCell ref="G349:J349"/>
    <mergeCell ref="A359:J359"/>
    <mergeCell ref="G361:J361"/>
    <mergeCell ref="A366:J366"/>
    <mergeCell ref="A417:J417"/>
    <mergeCell ref="G422:J422"/>
    <mergeCell ref="G425:J425"/>
    <mergeCell ref="A433:J433"/>
    <mergeCell ref="A266:J266"/>
    <mergeCell ref="A301:K301"/>
    <mergeCell ref="A401:K401"/>
    <mergeCell ref="G407:J407"/>
    <mergeCell ref="G322:J322"/>
    <mergeCell ref="G325:J325"/>
    <mergeCell ref="A333:J333"/>
    <mergeCell ref="G337:J337"/>
    <mergeCell ref="G338:J338"/>
    <mergeCell ref="A346:J346"/>
    <mergeCell ref="G307:J307"/>
    <mergeCell ref="A317:J317"/>
    <mergeCell ref="G225:J225"/>
    <mergeCell ref="A233:J233"/>
    <mergeCell ref="G237:J237"/>
    <mergeCell ref="G238:J238"/>
    <mergeCell ref="A246:J246"/>
    <mergeCell ref="G249:J249"/>
    <mergeCell ref="A259:J259"/>
    <mergeCell ref="G261:J261"/>
    <mergeCell ref="A201:K201"/>
    <mergeCell ref="G207:J207"/>
    <mergeCell ref="G107:J107"/>
    <mergeCell ref="A117:J117"/>
    <mergeCell ref="G122:J122"/>
    <mergeCell ref="G125:J125"/>
    <mergeCell ref="A217:J217"/>
    <mergeCell ref="G222:J222"/>
    <mergeCell ref="A133:J133"/>
    <mergeCell ref="G137:J137"/>
    <mergeCell ref="G138:J138"/>
    <mergeCell ref="A146:J146"/>
    <mergeCell ref="G149:J149"/>
    <mergeCell ref="A159:J159"/>
    <mergeCell ref="G161:J161"/>
    <mergeCell ref="A166:J166"/>
    <mergeCell ref="A5:K5"/>
    <mergeCell ref="G11:J11"/>
    <mergeCell ref="A21:J21"/>
    <mergeCell ref="G26:J26"/>
    <mergeCell ref="A70:J70"/>
    <mergeCell ref="A101:K101"/>
    <mergeCell ref="G29:J29"/>
    <mergeCell ref="A37:J37"/>
    <mergeCell ref="G41:J41"/>
    <mergeCell ref="G42:J42"/>
    <mergeCell ref="A50:J50"/>
    <mergeCell ref="G53:J53"/>
    <mergeCell ref="A63:J63"/>
    <mergeCell ref="G65:J65"/>
  </mergeCells>
  <printOptions/>
  <pageMargins left="0.7" right="0.7" top="0.75" bottom="0.75" header="0.3" footer="0.3"/>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dimension ref="A1:AD566"/>
  <sheetViews>
    <sheetView zoomScalePageLayoutView="0" workbookViewId="0" topLeftCell="A1">
      <selection activeCell="B573" sqref="B573"/>
    </sheetView>
  </sheetViews>
  <sheetFormatPr defaultColWidth="9.140625" defaultRowHeight="12.75"/>
  <cols>
    <col min="1" max="1" width="15.140625" style="18" customWidth="1"/>
    <col min="2" max="2" width="98.421875" style="27" customWidth="1"/>
    <col min="3" max="6" width="9.140625" style="18" customWidth="1"/>
    <col min="7" max="10" width="19.8515625" style="18" customWidth="1"/>
    <col min="11" max="13" width="13.140625" style="18" customWidth="1"/>
    <col min="14" max="26" width="9.140625" style="18" customWidth="1"/>
    <col min="27" max="27" width="0" style="27" hidden="1" customWidth="1"/>
    <col min="28" max="28" width="21.00390625" style="18" hidden="1" customWidth="1"/>
    <col min="29" max="29" width="0" style="18" hidden="1" customWidth="1"/>
    <col min="30" max="30" width="10.8515625" style="18" hidden="1" customWidth="1"/>
    <col min="31" max="44" width="0" style="18" hidden="1" customWidth="1"/>
    <col min="45" max="16384" width="9.140625" style="18" customWidth="1"/>
  </cols>
  <sheetData>
    <row r="1" spans="1:30" s="14" customFormat="1" ht="22.5">
      <c r="A1" s="11">
        <f>1!AG44</f>
        <v>234156</v>
      </c>
      <c r="B1" s="12" t="str">
        <f>A70</f>
        <v>(Rupees Two Lakhs  Thirty Four Thousand  One Hundred  and  Fifty Six Only) </v>
      </c>
      <c r="C1" s="13"/>
      <c r="D1" s="13"/>
      <c r="E1" s="13"/>
      <c r="F1" s="13"/>
      <c r="G1" s="13"/>
      <c r="H1" s="13"/>
      <c r="I1" s="13"/>
      <c r="J1" s="13"/>
      <c r="K1" s="13"/>
      <c r="AA1" s="15">
        <v>0</v>
      </c>
      <c r="AB1" s="14" t="s">
        <v>348</v>
      </c>
      <c r="AD1" s="14" t="s">
        <v>349</v>
      </c>
    </row>
    <row r="2" spans="1:30" ht="14.25" hidden="1">
      <c r="A2" s="16"/>
      <c r="B2" s="17"/>
      <c r="C2" s="16"/>
      <c r="D2" s="16"/>
      <c r="E2" s="16"/>
      <c r="F2" s="16"/>
      <c r="G2" s="16"/>
      <c r="H2" s="16"/>
      <c r="I2" s="16"/>
      <c r="J2" s="16"/>
      <c r="K2" s="16"/>
      <c r="AA2" s="19">
        <v>1</v>
      </c>
      <c r="AB2" s="20" t="s">
        <v>350</v>
      </c>
      <c r="AC2" s="20"/>
      <c r="AD2" s="18" t="s">
        <v>351</v>
      </c>
    </row>
    <row r="3" spans="1:30" ht="14.25" hidden="1">
      <c r="A3" s="21"/>
      <c r="B3" s="22"/>
      <c r="C3" s="21"/>
      <c r="D3" s="21"/>
      <c r="E3" s="21"/>
      <c r="F3" s="21"/>
      <c r="G3" s="21"/>
      <c r="H3" s="21"/>
      <c r="I3" s="21"/>
      <c r="J3" s="21"/>
      <c r="K3" s="21"/>
      <c r="AA3" s="19">
        <v>2</v>
      </c>
      <c r="AB3" s="20" t="s">
        <v>352</v>
      </c>
      <c r="AC3" s="20" t="s">
        <v>353</v>
      </c>
      <c r="AD3" s="18" t="s">
        <v>354</v>
      </c>
    </row>
    <row r="4" spans="1:30" ht="14.25" hidden="1">
      <c r="A4" s="21"/>
      <c r="B4" s="22"/>
      <c r="C4" s="21"/>
      <c r="D4" s="21"/>
      <c r="E4" s="21"/>
      <c r="F4" s="21"/>
      <c r="G4" s="21"/>
      <c r="H4" s="21"/>
      <c r="I4" s="21"/>
      <c r="J4" s="23"/>
      <c r="K4" s="21"/>
      <c r="AA4" s="19">
        <v>3</v>
      </c>
      <c r="AB4" s="20" t="s">
        <v>355</v>
      </c>
      <c r="AC4" s="20" t="s">
        <v>356</v>
      </c>
      <c r="AD4" s="18" t="s">
        <v>357</v>
      </c>
    </row>
    <row r="5" spans="1:30" ht="18.75" hidden="1">
      <c r="A5" s="314" t="s">
        <v>358</v>
      </c>
      <c r="B5" s="314"/>
      <c r="C5" s="314"/>
      <c r="D5" s="314"/>
      <c r="E5" s="314"/>
      <c r="F5" s="314"/>
      <c r="G5" s="314"/>
      <c r="H5" s="314"/>
      <c r="I5" s="314"/>
      <c r="J5" s="314"/>
      <c r="K5" s="314"/>
      <c r="AA5" s="19">
        <v>4</v>
      </c>
      <c r="AB5" s="20" t="s">
        <v>359</v>
      </c>
      <c r="AC5" s="20" t="s">
        <v>360</v>
      </c>
      <c r="AD5" s="18" t="s">
        <v>361</v>
      </c>
    </row>
    <row r="6" spans="1:30" ht="14.25" hidden="1">
      <c r="A6" s="21">
        <f>A1</f>
        <v>234156</v>
      </c>
      <c r="B6" s="24">
        <f>A6/100000</f>
        <v>2.34156</v>
      </c>
      <c r="C6" s="23">
        <f>INT(B6)</f>
        <v>2</v>
      </c>
      <c r="D6" s="21"/>
      <c r="E6" s="21"/>
      <c r="F6" s="21"/>
      <c r="G6" s="21" t="s">
        <v>362</v>
      </c>
      <c r="H6" s="23">
        <f>C6</f>
        <v>2</v>
      </c>
      <c r="I6" s="21" t="str">
        <f>VLOOKUP(H6,$AA$1:$AB$10,2,FALSE)</f>
        <v>Two</v>
      </c>
      <c r="J6" s="21" t="str">
        <f>CONCATENATE(I6," Lakhs ")</f>
        <v>Two Lakhs </v>
      </c>
      <c r="K6" s="21"/>
      <c r="AA6" s="19">
        <v>5</v>
      </c>
      <c r="AB6" s="20" t="s">
        <v>363</v>
      </c>
      <c r="AC6" s="20" t="s">
        <v>364</v>
      </c>
      <c r="AD6" s="18" t="s">
        <v>365</v>
      </c>
    </row>
    <row r="7" spans="1:30" ht="14.25" hidden="1">
      <c r="A7" s="21">
        <f>A6-(C6*100000)</f>
        <v>34156</v>
      </c>
      <c r="B7" s="24">
        <f>A7/10000</f>
        <v>3.4156</v>
      </c>
      <c r="C7" s="23">
        <f>INT(B7)</f>
        <v>3</v>
      </c>
      <c r="D7" s="21"/>
      <c r="E7" s="21"/>
      <c r="F7" s="21"/>
      <c r="G7" s="21" t="s">
        <v>366</v>
      </c>
      <c r="H7" s="23">
        <f>C7</f>
        <v>3</v>
      </c>
      <c r="I7" s="21" t="str">
        <f>VLOOKUP(H7,$AA$1:$AB$10,2,FALSE)</f>
        <v>Three</v>
      </c>
      <c r="J7" s="21" t="str">
        <f>IF(AND(I7="Zero"),"",IF(AND(H7=1),VLOOKUP(H8,$AA$1:$AD$10,4,FALSE),VLOOKUP(I7,$AB$1:$AC$10,2,FALSE)))</f>
        <v>Thirty</v>
      </c>
      <c r="K7" s="21"/>
      <c r="AA7" s="19">
        <v>6</v>
      </c>
      <c r="AB7" s="20" t="s">
        <v>367</v>
      </c>
      <c r="AC7" s="20" t="s">
        <v>368</v>
      </c>
      <c r="AD7" s="18" t="s">
        <v>369</v>
      </c>
    </row>
    <row r="8" spans="1:30" ht="14.25" hidden="1">
      <c r="A8" s="21">
        <f>A7-(C7*10000)</f>
        <v>4156</v>
      </c>
      <c r="B8" s="24">
        <f>A8/1000</f>
        <v>4.156</v>
      </c>
      <c r="C8" s="23">
        <f>INT(B8)</f>
        <v>4</v>
      </c>
      <c r="D8" s="21"/>
      <c r="E8" s="21"/>
      <c r="F8" s="21"/>
      <c r="G8" s="21" t="s">
        <v>370</v>
      </c>
      <c r="H8" s="23">
        <f>C8</f>
        <v>4</v>
      </c>
      <c r="I8" s="21" t="str">
        <f>VLOOKUP(H8,$AA$1:$AB$10,2,FALSE)</f>
        <v>Four</v>
      </c>
      <c r="J8" s="21" t="str">
        <f>IF(AND(I8="Zero")," Thousand ",IF(AND(H7=1)," Thousand ",CONCATENATE(I8," Thousand ")))</f>
        <v>Four Thousand </v>
      </c>
      <c r="K8" s="21"/>
      <c r="AA8" s="19">
        <v>7</v>
      </c>
      <c r="AB8" s="20" t="s">
        <v>371</v>
      </c>
      <c r="AC8" s="20" t="s">
        <v>372</v>
      </c>
      <c r="AD8" s="18" t="s">
        <v>373</v>
      </c>
    </row>
    <row r="9" spans="1:30" ht="14.25" hidden="1">
      <c r="A9" s="21">
        <f>A8-(C8*1000)</f>
        <v>156</v>
      </c>
      <c r="B9" s="24">
        <f>A9/100</f>
        <v>1.56</v>
      </c>
      <c r="C9" s="23">
        <f>INT(B9)</f>
        <v>1</v>
      </c>
      <c r="D9" s="21"/>
      <c r="E9" s="21"/>
      <c r="F9" s="21"/>
      <c r="G9" s="21" t="s">
        <v>374</v>
      </c>
      <c r="H9" s="23">
        <f>C9</f>
        <v>1</v>
      </c>
      <c r="I9" s="21" t="str">
        <f>VLOOKUP(H9,$AA$1:$AB$10,2,FALSE)</f>
        <v>One</v>
      </c>
      <c r="J9" s="21" t="str">
        <f>IF(I9="Zero","",CONCATENATE(I9," Hundred "))</f>
        <v>One Hundred </v>
      </c>
      <c r="K9" s="21"/>
      <c r="AA9" s="19">
        <v>8</v>
      </c>
      <c r="AB9" s="20" t="s">
        <v>375</v>
      </c>
      <c r="AC9" s="20" t="s">
        <v>376</v>
      </c>
      <c r="AD9" s="18" t="s">
        <v>377</v>
      </c>
    </row>
    <row r="10" spans="1:30" ht="14.25" hidden="1">
      <c r="A10" s="21">
        <f>A9-(C9*100)</f>
        <v>56</v>
      </c>
      <c r="B10" s="24">
        <f>A10/10</f>
        <v>5.6</v>
      </c>
      <c r="C10" s="23">
        <f>A10</f>
        <v>56</v>
      </c>
      <c r="D10" s="21"/>
      <c r="E10" s="21"/>
      <c r="F10" s="21"/>
      <c r="G10" s="21" t="s">
        <v>378</v>
      </c>
      <c r="H10" s="23">
        <f>C10</f>
        <v>56</v>
      </c>
      <c r="I10" s="21" t="str">
        <f>VLOOKUP(H10,$AA$1:$AB$101,2,FALSE)</f>
        <v>Fifty Six</v>
      </c>
      <c r="J10" s="21" t="str">
        <f>I10</f>
        <v>Fifty Six</v>
      </c>
      <c r="K10" s="21"/>
      <c r="AA10" s="19">
        <v>9</v>
      </c>
      <c r="AB10" s="20" t="s">
        <v>379</v>
      </c>
      <c r="AC10" s="20" t="s">
        <v>380</v>
      </c>
      <c r="AD10" s="18" t="s">
        <v>381</v>
      </c>
    </row>
    <row r="11" spans="1:29" ht="14.25" hidden="1">
      <c r="A11" s="21"/>
      <c r="B11" s="24"/>
      <c r="C11" s="23"/>
      <c r="D11" s="21"/>
      <c r="E11" s="21"/>
      <c r="F11" s="21"/>
      <c r="G11" s="313" t="str">
        <f>CONCATENATE("(Rupees ",J6," ",J7," ",J8," ",J9," and  ",J10," Only) ")</f>
        <v>(Rupees Two Lakhs  Thirty Four Thousand  One Hundred  and  Fifty Six Only) </v>
      </c>
      <c r="H11" s="313"/>
      <c r="I11" s="313"/>
      <c r="J11" s="313"/>
      <c r="K11" s="21"/>
      <c r="AA11" s="25">
        <v>10</v>
      </c>
      <c r="AB11" s="26" t="s">
        <v>349</v>
      </c>
      <c r="AC11" s="26"/>
    </row>
    <row r="12" spans="1:28" ht="14.25" hidden="1">
      <c r="A12" s="21"/>
      <c r="B12" s="24"/>
      <c r="C12" s="23"/>
      <c r="D12" s="21"/>
      <c r="E12" s="21"/>
      <c r="F12" s="21"/>
      <c r="G12" s="21"/>
      <c r="H12" s="21"/>
      <c r="I12" s="21"/>
      <c r="J12" s="21"/>
      <c r="K12" s="21"/>
      <c r="AA12" s="27">
        <v>11</v>
      </c>
      <c r="AB12" s="18" t="s">
        <v>351</v>
      </c>
    </row>
    <row r="13" spans="1:28" ht="14.25" hidden="1">
      <c r="A13" s="21"/>
      <c r="B13" s="24"/>
      <c r="C13" s="23"/>
      <c r="D13" s="21"/>
      <c r="E13" s="21"/>
      <c r="F13" s="21"/>
      <c r="G13" s="21"/>
      <c r="H13" s="21"/>
      <c r="I13" s="21"/>
      <c r="J13" s="21"/>
      <c r="K13" s="21"/>
      <c r="AA13" s="27">
        <v>12</v>
      </c>
      <c r="AB13" s="18" t="s">
        <v>354</v>
      </c>
    </row>
    <row r="14" spans="1:28" ht="14.25" hidden="1">
      <c r="A14" s="21"/>
      <c r="B14" s="24"/>
      <c r="C14" s="23"/>
      <c r="D14" s="21"/>
      <c r="E14" s="21"/>
      <c r="F14" s="21"/>
      <c r="G14" s="21"/>
      <c r="H14" s="21"/>
      <c r="I14" s="21"/>
      <c r="J14" s="21"/>
      <c r="K14" s="21"/>
      <c r="AA14" s="27">
        <v>13</v>
      </c>
      <c r="AB14" s="18" t="s">
        <v>357</v>
      </c>
    </row>
    <row r="15" spans="1:28" ht="14.25" hidden="1">
      <c r="A15" s="21"/>
      <c r="B15" s="24"/>
      <c r="C15" s="23"/>
      <c r="D15" s="21"/>
      <c r="E15" s="21"/>
      <c r="F15" s="21"/>
      <c r="G15" s="21"/>
      <c r="H15" s="21"/>
      <c r="I15" s="21"/>
      <c r="J15" s="21"/>
      <c r="K15" s="21"/>
      <c r="AA15" s="27">
        <v>14</v>
      </c>
      <c r="AB15" s="18" t="s">
        <v>361</v>
      </c>
    </row>
    <row r="16" spans="1:28" ht="14.25" hidden="1">
      <c r="A16" s="21"/>
      <c r="B16" s="24"/>
      <c r="C16" s="23"/>
      <c r="D16" s="21"/>
      <c r="E16" s="21"/>
      <c r="F16" s="21"/>
      <c r="G16" s="21"/>
      <c r="H16" s="28"/>
      <c r="I16" s="28"/>
      <c r="J16" s="28"/>
      <c r="K16" s="28"/>
      <c r="L16" s="29"/>
      <c r="M16" s="29"/>
      <c r="AA16" s="27">
        <v>15</v>
      </c>
      <c r="AB16" s="18" t="s">
        <v>365</v>
      </c>
    </row>
    <row r="17" spans="1:28" ht="14.25" hidden="1">
      <c r="A17" s="21"/>
      <c r="B17" s="24"/>
      <c r="C17" s="23"/>
      <c r="D17" s="21"/>
      <c r="E17" s="21"/>
      <c r="F17" s="21"/>
      <c r="G17" s="21"/>
      <c r="H17" s="21"/>
      <c r="I17" s="21"/>
      <c r="J17" s="21"/>
      <c r="K17" s="21"/>
      <c r="AA17" s="27">
        <v>16</v>
      </c>
      <c r="AB17" s="18" t="s">
        <v>369</v>
      </c>
    </row>
    <row r="18" spans="1:28" ht="14.25" hidden="1">
      <c r="A18" s="21"/>
      <c r="B18" s="24"/>
      <c r="C18" s="23"/>
      <c r="D18" s="21"/>
      <c r="E18" s="21"/>
      <c r="F18" s="21"/>
      <c r="G18" s="21"/>
      <c r="H18" s="23"/>
      <c r="I18" s="21"/>
      <c r="J18" s="21"/>
      <c r="K18" s="21"/>
      <c r="AA18" s="27">
        <v>17</v>
      </c>
      <c r="AB18" s="18" t="s">
        <v>373</v>
      </c>
    </row>
    <row r="19" spans="1:28" ht="14.25" hidden="1">
      <c r="A19" s="21"/>
      <c r="B19" s="24"/>
      <c r="C19" s="23"/>
      <c r="D19" s="21"/>
      <c r="E19" s="21"/>
      <c r="F19" s="21"/>
      <c r="G19" s="21"/>
      <c r="H19" s="23"/>
      <c r="I19" s="21"/>
      <c r="J19" s="21"/>
      <c r="K19" s="21"/>
      <c r="AA19" s="27">
        <v>18</v>
      </c>
      <c r="AB19" s="18" t="s">
        <v>377</v>
      </c>
    </row>
    <row r="20" spans="1:28" ht="14.25" hidden="1">
      <c r="A20" s="21"/>
      <c r="B20" s="24"/>
      <c r="C20" s="23"/>
      <c r="D20" s="21"/>
      <c r="E20" s="21"/>
      <c r="F20" s="21"/>
      <c r="G20" s="21"/>
      <c r="H20" s="23"/>
      <c r="I20" s="21"/>
      <c r="J20" s="21"/>
      <c r="K20" s="21"/>
      <c r="AA20" s="27">
        <v>19</v>
      </c>
      <c r="AB20" s="18" t="s">
        <v>381</v>
      </c>
    </row>
    <row r="21" spans="1:28" ht="18.75" hidden="1">
      <c r="A21" s="314" t="s">
        <v>382</v>
      </c>
      <c r="B21" s="314"/>
      <c r="C21" s="314"/>
      <c r="D21" s="314"/>
      <c r="E21" s="314"/>
      <c r="F21" s="314"/>
      <c r="G21" s="314"/>
      <c r="H21" s="314"/>
      <c r="I21" s="314"/>
      <c r="J21" s="314"/>
      <c r="K21" s="21"/>
      <c r="AA21" s="27">
        <v>20</v>
      </c>
      <c r="AB21" s="18" t="s">
        <v>353</v>
      </c>
    </row>
    <row r="22" spans="1:28" ht="14.25" hidden="1">
      <c r="A22" s="21">
        <f>A1</f>
        <v>234156</v>
      </c>
      <c r="B22" s="24">
        <f>A22/10000</f>
        <v>23.4156</v>
      </c>
      <c r="C22" s="23">
        <f>INT(B22)</f>
        <v>23</v>
      </c>
      <c r="D22" s="21"/>
      <c r="E22" s="21"/>
      <c r="F22" s="21"/>
      <c r="G22" s="21" t="s">
        <v>366</v>
      </c>
      <c r="H22" s="23">
        <f>C22</f>
        <v>23</v>
      </c>
      <c r="I22" s="21" t="e">
        <f>VLOOKUP(H22,$AA$1:$AB$10,2,FALSE)</f>
        <v>#N/A</v>
      </c>
      <c r="J22" s="21" t="e">
        <f>IF(AND(I22="Zero"),"",IF(AND(H22=1),VLOOKUP(H23,$AA$1:$AD$10,4,FALSE),VLOOKUP(I22,$AB$1:$AC$10,2,FALSE)))</f>
        <v>#N/A</v>
      </c>
      <c r="K22" s="21"/>
      <c r="AA22" s="27">
        <v>21</v>
      </c>
      <c r="AB22" s="18" t="s">
        <v>383</v>
      </c>
    </row>
    <row r="23" spans="1:28" ht="14.25" hidden="1">
      <c r="A23" s="21">
        <f>A22-(C22*10000)</f>
        <v>4156</v>
      </c>
      <c r="B23" s="24">
        <f>A23/1000</f>
        <v>4.156</v>
      </c>
      <c r="C23" s="23">
        <f>INT(B23)</f>
        <v>4</v>
      </c>
      <c r="D23" s="21"/>
      <c r="E23" s="21"/>
      <c r="F23" s="21"/>
      <c r="G23" s="21" t="s">
        <v>370</v>
      </c>
      <c r="H23" s="23">
        <f>C23</f>
        <v>4</v>
      </c>
      <c r="I23" s="21" t="str">
        <f>VLOOKUP(H23,$AA$1:$AB$10,2,FALSE)</f>
        <v>Four</v>
      </c>
      <c r="J23" s="21" t="str">
        <f>IF(AND(I23="Zero")," Thousand ",IF(AND(H22=1)," Thousand ",CONCATENATE(I23," Thousand ")))</f>
        <v>Four Thousand </v>
      </c>
      <c r="K23" s="21"/>
      <c r="AA23" s="27">
        <v>22</v>
      </c>
      <c r="AB23" s="18" t="s">
        <v>384</v>
      </c>
    </row>
    <row r="24" spans="1:28" ht="14.25" hidden="1">
      <c r="A24" s="21">
        <f>A23-(C23*1000)</f>
        <v>156</v>
      </c>
      <c r="B24" s="24">
        <f>A24/100</f>
        <v>1.56</v>
      </c>
      <c r="C24" s="23">
        <f>INT(B24)</f>
        <v>1</v>
      </c>
      <c r="D24" s="21"/>
      <c r="E24" s="21"/>
      <c r="F24" s="21"/>
      <c r="G24" s="21" t="s">
        <v>374</v>
      </c>
      <c r="H24" s="23">
        <f>C24</f>
        <v>1</v>
      </c>
      <c r="I24" s="21" t="str">
        <f>VLOOKUP(H24,$AA$1:$AB$10,2,FALSE)</f>
        <v>One</v>
      </c>
      <c r="J24" s="21" t="str">
        <f>IF(I24="Zero","",CONCATENATE(I24," Hundred "))</f>
        <v>One Hundred </v>
      </c>
      <c r="K24" s="21"/>
      <c r="AA24" s="27">
        <v>23</v>
      </c>
      <c r="AB24" s="18" t="s">
        <v>385</v>
      </c>
    </row>
    <row r="25" spans="1:28" ht="14.25" hidden="1">
      <c r="A25" s="21">
        <f>A24-(C24*100)</f>
        <v>56</v>
      </c>
      <c r="B25" s="24">
        <f>A25/10</f>
        <v>5.6</v>
      </c>
      <c r="C25" s="23">
        <f>A25</f>
        <v>56</v>
      </c>
      <c r="D25" s="21"/>
      <c r="E25" s="21"/>
      <c r="F25" s="21"/>
      <c r="G25" s="21" t="s">
        <v>378</v>
      </c>
      <c r="H25" s="23">
        <f>C25</f>
        <v>56</v>
      </c>
      <c r="I25" s="21" t="str">
        <f>VLOOKUP(H25,$AA$1:$AB$101,2,FALSE)</f>
        <v>Fifty Six</v>
      </c>
      <c r="J25" s="21" t="str">
        <f>I25</f>
        <v>Fifty Six</v>
      </c>
      <c r="K25" s="21"/>
      <c r="AA25" s="27">
        <v>24</v>
      </c>
      <c r="AB25" s="18" t="s">
        <v>386</v>
      </c>
    </row>
    <row r="26" spans="1:28" ht="14.25" hidden="1">
      <c r="A26" s="21"/>
      <c r="B26" s="24"/>
      <c r="C26" s="23"/>
      <c r="D26" s="21"/>
      <c r="E26" s="21"/>
      <c r="F26" s="21"/>
      <c r="G26" s="313" t="e">
        <f>CONCATENATE("(Rupees ",J21," ",J22," ",J23," ",J24," and  ",J25," Only) ")</f>
        <v>#N/A</v>
      </c>
      <c r="H26" s="313"/>
      <c r="I26" s="313"/>
      <c r="J26" s="313"/>
      <c r="K26" s="21"/>
      <c r="AA26" s="27">
        <v>25</v>
      </c>
      <c r="AB26" s="18" t="s">
        <v>387</v>
      </c>
    </row>
    <row r="27" spans="1:28" ht="14.25" hidden="1">
      <c r="A27" s="21"/>
      <c r="B27" s="24"/>
      <c r="C27" s="23"/>
      <c r="D27" s="21"/>
      <c r="E27" s="21"/>
      <c r="F27" s="21"/>
      <c r="G27" s="21"/>
      <c r="H27" s="23"/>
      <c r="I27" s="21"/>
      <c r="J27" s="21"/>
      <c r="K27" s="21"/>
      <c r="AA27" s="27">
        <v>26</v>
      </c>
      <c r="AB27" s="18" t="s">
        <v>388</v>
      </c>
    </row>
    <row r="28" spans="1:28" ht="14.25" hidden="1">
      <c r="A28" s="21"/>
      <c r="B28" s="24"/>
      <c r="C28" s="23"/>
      <c r="D28" s="21"/>
      <c r="E28" s="21"/>
      <c r="F28" s="21"/>
      <c r="G28" s="21"/>
      <c r="H28" s="23"/>
      <c r="I28" s="21"/>
      <c r="J28" s="21"/>
      <c r="K28" s="21"/>
      <c r="AA28" s="27">
        <v>27</v>
      </c>
      <c r="AB28" s="18" t="s">
        <v>389</v>
      </c>
    </row>
    <row r="29" spans="1:28" ht="14.25" hidden="1">
      <c r="A29" s="21"/>
      <c r="B29" s="24"/>
      <c r="C29" s="23"/>
      <c r="D29" s="21"/>
      <c r="E29" s="21"/>
      <c r="F29" s="21"/>
      <c r="G29" s="313"/>
      <c r="H29" s="313"/>
      <c r="I29" s="313"/>
      <c r="J29" s="313"/>
      <c r="K29" s="21"/>
      <c r="AA29" s="27">
        <v>28</v>
      </c>
      <c r="AB29" s="18" t="s">
        <v>390</v>
      </c>
    </row>
    <row r="30" spans="1:28" ht="14.25" hidden="1">
      <c r="A30" s="21"/>
      <c r="B30" s="24"/>
      <c r="C30" s="23"/>
      <c r="D30" s="21"/>
      <c r="E30" s="21"/>
      <c r="F30" s="21"/>
      <c r="G30" s="21"/>
      <c r="H30" s="23"/>
      <c r="I30" s="21"/>
      <c r="J30" s="21"/>
      <c r="K30" s="21"/>
      <c r="AA30" s="27">
        <v>29</v>
      </c>
      <c r="AB30" s="18" t="s">
        <v>391</v>
      </c>
    </row>
    <row r="31" spans="1:28" ht="14.25" hidden="1">
      <c r="A31" s="21"/>
      <c r="B31" s="24"/>
      <c r="C31" s="23"/>
      <c r="D31" s="21"/>
      <c r="E31" s="21"/>
      <c r="F31" s="21"/>
      <c r="G31" s="21"/>
      <c r="H31" s="23"/>
      <c r="I31" s="21"/>
      <c r="J31" s="21"/>
      <c r="K31" s="21"/>
      <c r="AA31" s="27">
        <v>30</v>
      </c>
      <c r="AB31" s="18" t="s">
        <v>356</v>
      </c>
    </row>
    <row r="32" spans="1:28" ht="14.25" hidden="1">
      <c r="A32" s="21"/>
      <c r="B32" s="24"/>
      <c r="C32" s="23"/>
      <c r="D32" s="21"/>
      <c r="E32" s="21"/>
      <c r="F32" s="21"/>
      <c r="G32" s="30"/>
      <c r="H32" s="30"/>
      <c r="I32" s="30"/>
      <c r="J32" s="30"/>
      <c r="K32" s="21"/>
      <c r="AA32" s="27">
        <v>31</v>
      </c>
      <c r="AB32" s="18" t="s">
        <v>392</v>
      </c>
    </row>
    <row r="33" spans="1:28" ht="14.25" hidden="1">
      <c r="A33" s="21"/>
      <c r="B33" s="22"/>
      <c r="C33" s="21"/>
      <c r="D33" s="21"/>
      <c r="E33" s="21"/>
      <c r="F33" s="21"/>
      <c r="G33" s="21"/>
      <c r="H33" s="21"/>
      <c r="I33" s="21"/>
      <c r="J33" s="21"/>
      <c r="K33" s="21"/>
      <c r="AA33" s="27">
        <v>32</v>
      </c>
      <c r="AB33" s="18" t="s">
        <v>393</v>
      </c>
    </row>
    <row r="34" spans="1:28" ht="14.25" hidden="1">
      <c r="A34" s="21"/>
      <c r="B34" s="22"/>
      <c r="C34" s="21"/>
      <c r="D34" s="21"/>
      <c r="E34" s="21"/>
      <c r="F34" s="21"/>
      <c r="G34" s="21"/>
      <c r="H34" s="21"/>
      <c r="I34" s="21"/>
      <c r="J34" s="21"/>
      <c r="K34" s="21"/>
      <c r="AA34" s="27">
        <v>33</v>
      </c>
      <c r="AB34" s="18" t="s">
        <v>394</v>
      </c>
    </row>
    <row r="35" spans="1:28" ht="14.25" hidden="1">
      <c r="A35" s="21"/>
      <c r="B35" s="22"/>
      <c r="C35" s="21"/>
      <c r="D35" s="21"/>
      <c r="E35" s="21"/>
      <c r="F35" s="21"/>
      <c r="G35" s="21"/>
      <c r="H35" s="21"/>
      <c r="I35" s="21"/>
      <c r="J35" s="21"/>
      <c r="K35" s="21"/>
      <c r="AA35" s="27">
        <v>34</v>
      </c>
      <c r="AB35" s="18" t="s">
        <v>395</v>
      </c>
    </row>
    <row r="36" spans="1:28" ht="14.25" hidden="1">
      <c r="A36" s="21"/>
      <c r="B36" s="24"/>
      <c r="C36" s="23"/>
      <c r="D36" s="21"/>
      <c r="E36" s="21"/>
      <c r="F36" s="21"/>
      <c r="G36" s="21"/>
      <c r="H36" s="23"/>
      <c r="I36" s="21"/>
      <c r="J36" s="21"/>
      <c r="K36" s="21"/>
      <c r="AA36" s="27">
        <v>35</v>
      </c>
      <c r="AB36" s="18" t="s">
        <v>396</v>
      </c>
    </row>
    <row r="37" spans="1:28" ht="18.75" hidden="1">
      <c r="A37" s="314" t="s">
        <v>397</v>
      </c>
      <c r="B37" s="314"/>
      <c r="C37" s="314"/>
      <c r="D37" s="314"/>
      <c r="E37" s="314"/>
      <c r="F37" s="314"/>
      <c r="G37" s="314"/>
      <c r="H37" s="314"/>
      <c r="I37" s="314"/>
      <c r="J37" s="314"/>
      <c r="K37" s="21"/>
      <c r="AA37" s="27">
        <v>36</v>
      </c>
      <c r="AB37" s="18" t="s">
        <v>398</v>
      </c>
    </row>
    <row r="38" spans="1:28" ht="14.25" hidden="1">
      <c r="A38" s="21">
        <f>A1</f>
        <v>234156</v>
      </c>
      <c r="B38" s="24">
        <f>A38/1000</f>
        <v>234.156</v>
      </c>
      <c r="C38" s="23">
        <f>INT(B38)</f>
        <v>234</v>
      </c>
      <c r="D38" s="21"/>
      <c r="E38" s="21"/>
      <c r="F38" s="21"/>
      <c r="G38" s="21" t="s">
        <v>370</v>
      </c>
      <c r="H38" s="23">
        <f>C38</f>
        <v>234</v>
      </c>
      <c r="I38" s="21" t="e">
        <f>VLOOKUP(H38,$AA$1:$AB$10,2,FALSE)</f>
        <v>#N/A</v>
      </c>
      <c r="J38" s="21" t="e">
        <f>IF(AND(I38="Zero")," Thousand ",IF(AND(H37=1)," Thousand ",CONCATENATE(I38," Thousand ")))</f>
        <v>#N/A</v>
      </c>
      <c r="K38" s="21"/>
      <c r="AA38" s="27">
        <v>37</v>
      </c>
      <c r="AB38" s="18" t="s">
        <v>399</v>
      </c>
    </row>
    <row r="39" spans="1:28" ht="14.25" hidden="1">
      <c r="A39" s="21">
        <f>A38-(C38*1000)</f>
        <v>156</v>
      </c>
      <c r="B39" s="24">
        <f>A39/100</f>
        <v>1.56</v>
      </c>
      <c r="C39" s="23">
        <f>INT(B39)</f>
        <v>1</v>
      </c>
      <c r="D39" s="21"/>
      <c r="E39" s="21"/>
      <c r="F39" s="21"/>
      <c r="G39" s="21" t="s">
        <v>374</v>
      </c>
      <c r="H39" s="23">
        <f>C39</f>
        <v>1</v>
      </c>
      <c r="I39" s="21" t="str">
        <f>VLOOKUP(H39,$AA$1:$AB$10,2,FALSE)</f>
        <v>One</v>
      </c>
      <c r="J39" s="21" t="str">
        <f>IF(I39="Zero","",CONCATENATE(I39," Hundred "))</f>
        <v>One Hundred </v>
      </c>
      <c r="K39" s="21"/>
      <c r="AA39" s="27">
        <v>38</v>
      </c>
      <c r="AB39" s="18" t="s">
        <v>400</v>
      </c>
    </row>
    <row r="40" spans="1:28" ht="14.25" hidden="1">
      <c r="A40" s="21">
        <f>A39-(C39*100)</f>
        <v>56</v>
      </c>
      <c r="B40" s="24">
        <f>A40/10</f>
        <v>5.6</v>
      </c>
      <c r="C40" s="23">
        <f>A40</f>
        <v>56</v>
      </c>
      <c r="D40" s="21"/>
      <c r="E40" s="21"/>
      <c r="F40" s="21"/>
      <c r="G40" s="21" t="s">
        <v>378</v>
      </c>
      <c r="H40" s="23">
        <f>C40</f>
        <v>56</v>
      </c>
      <c r="I40" s="21" t="str">
        <f>VLOOKUP(H40,$AA$1:$AB$101,2,FALSE)</f>
        <v>Fifty Six</v>
      </c>
      <c r="J40" s="21" t="str">
        <f>I40</f>
        <v>Fifty Six</v>
      </c>
      <c r="K40" s="21"/>
      <c r="AA40" s="27">
        <v>39</v>
      </c>
      <c r="AB40" s="18" t="s">
        <v>401</v>
      </c>
    </row>
    <row r="41" spans="1:28" ht="14.25" hidden="1">
      <c r="A41" s="21"/>
      <c r="B41" s="24"/>
      <c r="C41" s="23"/>
      <c r="D41" s="21"/>
      <c r="E41" s="21"/>
      <c r="F41" s="21"/>
      <c r="G41" s="313" t="e">
        <f>CONCATENATE("(Rupees ",J36," ",J37," ",J38," ",J39," and  ",J40," Only) ")</f>
        <v>#N/A</v>
      </c>
      <c r="H41" s="313"/>
      <c r="I41" s="313"/>
      <c r="J41" s="313"/>
      <c r="K41" s="21"/>
      <c r="AA41" s="27">
        <v>40</v>
      </c>
      <c r="AB41" s="18" t="s">
        <v>360</v>
      </c>
    </row>
    <row r="42" spans="1:28" ht="14.25" hidden="1">
      <c r="A42" s="21"/>
      <c r="B42" s="24"/>
      <c r="C42" s="23"/>
      <c r="D42" s="21"/>
      <c r="E42" s="21"/>
      <c r="F42" s="21"/>
      <c r="G42" s="313"/>
      <c r="H42" s="313"/>
      <c r="I42" s="313"/>
      <c r="J42" s="313"/>
      <c r="K42" s="21"/>
      <c r="AA42" s="27">
        <v>41</v>
      </c>
      <c r="AB42" s="18" t="s">
        <v>402</v>
      </c>
    </row>
    <row r="43" spans="1:28" ht="14.25" hidden="1">
      <c r="A43" s="21"/>
      <c r="B43" s="22"/>
      <c r="C43" s="21"/>
      <c r="D43" s="21"/>
      <c r="E43" s="21"/>
      <c r="F43" s="21"/>
      <c r="G43" s="21"/>
      <c r="H43" s="21"/>
      <c r="I43" s="21"/>
      <c r="J43" s="21"/>
      <c r="K43" s="21"/>
      <c r="AA43" s="27">
        <v>42</v>
      </c>
      <c r="AB43" s="18" t="s">
        <v>403</v>
      </c>
    </row>
    <row r="44" spans="1:28" ht="14.25" hidden="1">
      <c r="A44" s="21"/>
      <c r="B44" s="22"/>
      <c r="C44" s="21"/>
      <c r="D44" s="21"/>
      <c r="E44" s="21"/>
      <c r="F44" s="21"/>
      <c r="G44" s="21"/>
      <c r="H44" s="21"/>
      <c r="I44" s="21"/>
      <c r="J44" s="21"/>
      <c r="K44" s="21"/>
      <c r="AA44" s="27">
        <v>43</v>
      </c>
      <c r="AB44" s="18" t="s">
        <v>404</v>
      </c>
    </row>
    <row r="45" spans="1:28" ht="14.25" hidden="1">
      <c r="A45" s="21"/>
      <c r="B45" s="22"/>
      <c r="C45" s="21"/>
      <c r="D45" s="21"/>
      <c r="E45" s="21"/>
      <c r="F45" s="21"/>
      <c r="G45" s="21"/>
      <c r="H45" s="21"/>
      <c r="I45" s="21"/>
      <c r="J45" s="21"/>
      <c r="K45" s="21"/>
      <c r="AA45" s="27">
        <v>44</v>
      </c>
      <c r="AB45" s="18" t="s">
        <v>405</v>
      </c>
    </row>
    <row r="46" spans="1:28" ht="14.25" hidden="1">
      <c r="A46" s="21"/>
      <c r="B46" s="22"/>
      <c r="C46" s="21"/>
      <c r="D46" s="21"/>
      <c r="E46" s="21"/>
      <c r="F46" s="21"/>
      <c r="G46" s="21"/>
      <c r="H46" s="21"/>
      <c r="I46" s="21"/>
      <c r="J46" s="21"/>
      <c r="K46" s="21"/>
      <c r="AA46" s="27">
        <v>45</v>
      </c>
      <c r="AB46" s="18" t="s">
        <v>406</v>
      </c>
    </row>
    <row r="47" spans="1:28" ht="14.25" hidden="1">
      <c r="A47" s="21"/>
      <c r="B47" s="22"/>
      <c r="C47" s="21"/>
      <c r="D47" s="21"/>
      <c r="E47" s="21"/>
      <c r="F47" s="21"/>
      <c r="G47" s="21"/>
      <c r="H47" s="21"/>
      <c r="I47" s="21"/>
      <c r="J47" s="21"/>
      <c r="K47" s="21"/>
      <c r="AA47" s="27">
        <v>46</v>
      </c>
      <c r="AB47" s="18" t="s">
        <v>407</v>
      </c>
    </row>
    <row r="48" spans="1:28" ht="14.25" hidden="1">
      <c r="A48" s="21"/>
      <c r="B48" s="24"/>
      <c r="C48" s="23"/>
      <c r="D48" s="21"/>
      <c r="E48" s="21"/>
      <c r="F48" s="21"/>
      <c r="G48" s="21"/>
      <c r="H48" s="23"/>
      <c r="I48" s="21"/>
      <c r="J48" s="21"/>
      <c r="K48" s="21"/>
      <c r="AA48" s="27">
        <v>47</v>
      </c>
      <c r="AB48" s="18" t="s">
        <v>408</v>
      </c>
    </row>
    <row r="49" spans="1:28" ht="14.25" hidden="1">
      <c r="A49" s="21"/>
      <c r="B49" s="24"/>
      <c r="C49" s="23"/>
      <c r="D49" s="21"/>
      <c r="E49" s="21"/>
      <c r="F49" s="21"/>
      <c r="G49" s="21"/>
      <c r="H49" s="23"/>
      <c r="I49" s="21"/>
      <c r="J49" s="21"/>
      <c r="K49" s="21"/>
      <c r="AA49" s="27">
        <v>48</v>
      </c>
      <c r="AB49" s="18" t="s">
        <v>409</v>
      </c>
    </row>
    <row r="50" spans="1:28" ht="18.75" hidden="1">
      <c r="A50" s="314" t="s">
        <v>410</v>
      </c>
      <c r="B50" s="314"/>
      <c r="C50" s="314"/>
      <c r="D50" s="314"/>
      <c r="E50" s="314"/>
      <c r="F50" s="314"/>
      <c r="G50" s="314"/>
      <c r="H50" s="314"/>
      <c r="I50" s="314"/>
      <c r="J50" s="314"/>
      <c r="K50" s="21"/>
      <c r="AA50" s="27">
        <v>49</v>
      </c>
      <c r="AB50" s="18" t="s">
        <v>411</v>
      </c>
    </row>
    <row r="51" spans="1:28" ht="14.25" hidden="1">
      <c r="A51" s="21">
        <f>A1</f>
        <v>234156</v>
      </c>
      <c r="B51" s="24">
        <f>A51/100</f>
        <v>2341.56</v>
      </c>
      <c r="C51" s="23">
        <f>INT(B51)</f>
        <v>2341</v>
      </c>
      <c r="D51" s="21"/>
      <c r="E51" s="21"/>
      <c r="F51" s="21"/>
      <c r="G51" s="21" t="s">
        <v>374</v>
      </c>
      <c r="H51" s="23">
        <f>C51</f>
        <v>2341</v>
      </c>
      <c r="I51" s="21" t="e">
        <f>VLOOKUP(H51,$AA$1:$AB$10,2,FALSE)</f>
        <v>#N/A</v>
      </c>
      <c r="J51" s="21" t="e">
        <f>IF(I51="Zero","",CONCATENATE(I51," Hundred "))</f>
        <v>#N/A</v>
      </c>
      <c r="K51" s="21"/>
      <c r="AA51" s="27">
        <v>50</v>
      </c>
      <c r="AB51" s="18" t="s">
        <v>364</v>
      </c>
    </row>
    <row r="52" spans="1:28" ht="14.25" hidden="1">
      <c r="A52" s="21">
        <f>A51-(C51*100)</f>
        <v>56</v>
      </c>
      <c r="B52" s="24">
        <f>A52/10</f>
        <v>5.6</v>
      </c>
      <c r="C52" s="23">
        <f>A52</f>
        <v>56</v>
      </c>
      <c r="D52" s="21"/>
      <c r="E52" s="21"/>
      <c r="F52" s="21"/>
      <c r="G52" s="21" t="s">
        <v>378</v>
      </c>
      <c r="H52" s="23">
        <f>C52</f>
        <v>56</v>
      </c>
      <c r="I52" s="21" t="str">
        <f>VLOOKUP(H52,$AA$1:$AB$101,2,FALSE)</f>
        <v>Fifty Six</v>
      </c>
      <c r="J52" s="21" t="str">
        <f>I52</f>
        <v>Fifty Six</v>
      </c>
      <c r="K52" s="21"/>
      <c r="AA52" s="27">
        <v>51</v>
      </c>
      <c r="AB52" s="18" t="s">
        <v>412</v>
      </c>
    </row>
    <row r="53" spans="1:28" ht="14.25" hidden="1">
      <c r="A53" s="21"/>
      <c r="B53" s="24"/>
      <c r="C53" s="23"/>
      <c r="D53" s="21"/>
      <c r="E53" s="21"/>
      <c r="F53" s="21"/>
      <c r="G53" s="313" t="e">
        <f>CONCATENATE("(Rupees ",J48," ",J49," ",J50," ",J51," and  ",J52," Only) ")</f>
        <v>#N/A</v>
      </c>
      <c r="H53" s="313"/>
      <c r="I53" s="313"/>
      <c r="J53" s="313"/>
      <c r="K53" s="21"/>
      <c r="AA53" s="27">
        <v>52</v>
      </c>
      <c r="AB53" s="18" t="s">
        <v>413</v>
      </c>
    </row>
    <row r="54" spans="1:28" ht="14.25" hidden="1">
      <c r="A54" s="21"/>
      <c r="B54" s="22"/>
      <c r="C54" s="21"/>
      <c r="D54" s="21"/>
      <c r="E54" s="21"/>
      <c r="F54" s="21"/>
      <c r="G54" s="21"/>
      <c r="H54" s="21"/>
      <c r="I54" s="21"/>
      <c r="J54" s="21"/>
      <c r="K54" s="21"/>
      <c r="AA54" s="27">
        <v>53</v>
      </c>
      <c r="AB54" s="18" t="s">
        <v>414</v>
      </c>
    </row>
    <row r="55" spans="1:28" ht="14.25" hidden="1">
      <c r="A55" s="21"/>
      <c r="B55" s="22"/>
      <c r="C55" s="21"/>
      <c r="D55" s="21"/>
      <c r="E55" s="21"/>
      <c r="F55" s="21"/>
      <c r="G55" s="21"/>
      <c r="H55" s="21"/>
      <c r="I55" s="21"/>
      <c r="J55" s="21"/>
      <c r="K55" s="21"/>
      <c r="AA55" s="27">
        <v>54</v>
      </c>
      <c r="AB55" s="18" t="s">
        <v>415</v>
      </c>
    </row>
    <row r="56" spans="1:28" ht="14.25" hidden="1">
      <c r="A56" s="21"/>
      <c r="B56" s="22"/>
      <c r="C56" s="21"/>
      <c r="D56" s="21"/>
      <c r="E56" s="21"/>
      <c r="F56" s="21"/>
      <c r="G56" s="21"/>
      <c r="H56" s="21"/>
      <c r="I56" s="21"/>
      <c r="J56" s="21"/>
      <c r="K56" s="21"/>
      <c r="AA56" s="27">
        <v>55</v>
      </c>
      <c r="AB56" s="18" t="s">
        <v>416</v>
      </c>
    </row>
    <row r="57" spans="1:28" ht="14.25" hidden="1">
      <c r="A57" s="21"/>
      <c r="B57" s="22"/>
      <c r="C57" s="21"/>
      <c r="D57" s="21"/>
      <c r="E57" s="21"/>
      <c r="F57" s="21"/>
      <c r="G57" s="21"/>
      <c r="H57" s="21"/>
      <c r="I57" s="21"/>
      <c r="J57" s="21"/>
      <c r="K57" s="21"/>
      <c r="AA57" s="27">
        <v>56</v>
      </c>
      <c r="AB57" s="18" t="s">
        <v>417</v>
      </c>
    </row>
    <row r="58" spans="1:28" ht="14.25" hidden="1">
      <c r="A58" s="21"/>
      <c r="B58" s="22"/>
      <c r="C58" s="21"/>
      <c r="D58" s="21"/>
      <c r="E58" s="21"/>
      <c r="F58" s="21"/>
      <c r="G58" s="21"/>
      <c r="H58" s="21"/>
      <c r="I58" s="21"/>
      <c r="J58" s="21"/>
      <c r="K58" s="21"/>
      <c r="AA58" s="27">
        <v>57</v>
      </c>
      <c r="AB58" s="18" t="s">
        <v>418</v>
      </c>
    </row>
    <row r="59" spans="1:28" ht="14.25" hidden="1">
      <c r="A59" s="21"/>
      <c r="B59" s="22"/>
      <c r="C59" s="21"/>
      <c r="D59" s="21"/>
      <c r="E59" s="21"/>
      <c r="F59" s="21"/>
      <c r="G59" s="21"/>
      <c r="H59" s="21"/>
      <c r="I59" s="21"/>
      <c r="J59" s="21"/>
      <c r="K59" s="21"/>
      <c r="AA59" s="27">
        <v>58</v>
      </c>
      <c r="AB59" s="18" t="s">
        <v>419</v>
      </c>
    </row>
    <row r="60" spans="1:28" ht="14.25" hidden="1">
      <c r="A60" s="21"/>
      <c r="B60" s="24"/>
      <c r="C60" s="23"/>
      <c r="D60" s="21"/>
      <c r="E60" s="21"/>
      <c r="F60" s="21"/>
      <c r="G60" s="21"/>
      <c r="H60" s="23"/>
      <c r="I60" s="21"/>
      <c r="J60" s="21"/>
      <c r="K60" s="21"/>
      <c r="AA60" s="27">
        <v>59</v>
      </c>
      <c r="AB60" s="18" t="s">
        <v>420</v>
      </c>
    </row>
    <row r="61" spans="1:28" ht="14.25" hidden="1">
      <c r="A61" s="21"/>
      <c r="B61" s="24"/>
      <c r="C61" s="23"/>
      <c r="D61" s="21"/>
      <c r="E61" s="21"/>
      <c r="F61" s="21"/>
      <c r="G61" s="21"/>
      <c r="H61" s="23"/>
      <c r="I61" s="21"/>
      <c r="J61" s="21"/>
      <c r="K61" s="21"/>
      <c r="AA61" s="27">
        <v>60</v>
      </c>
      <c r="AB61" s="18" t="s">
        <v>368</v>
      </c>
    </row>
    <row r="62" spans="1:28" ht="14.25" hidden="1">
      <c r="A62" s="21"/>
      <c r="B62" s="24"/>
      <c r="C62" s="23"/>
      <c r="D62" s="21"/>
      <c r="E62" s="21"/>
      <c r="F62" s="21"/>
      <c r="G62" s="21"/>
      <c r="H62" s="23"/>
      <c r="I62" s="21"/>
      <c r="J62" s="21"/>
      <c r="K62" s="21"/>
      <c r="AA62" s="27">
        <v>61</v>
      </c>
      <c r="AB62" s="18" t="s">
        <v>421</v>
      </c>
    </row>
    <row r="63" spans="1:28" ht="18.75" hidden="1">
      <c r="A63" s="314" t="s">
        <v>410</v>
      </c>
      <c r="B63" s="314"/>
      <c r="C63" s="314"/>
      <c r="D63" s="314"/>
      <c r="E63" s="314"/>
      <c r="F63" s="314"/>
      <c r="G63" s="314"/>
      <c r="H63" s="314"/>
      <c r="I63" s="314"/>
      <c r="J63" s="314"/>
      <c r="K63" s="21"/>
      <c r="AA63" s="27">
        <v>62</v>
      </c>
      <c r="AB63" s="18" t="s">
        <v>422</v>
      </c>
    </row>
    <row r="64" spans="1:28" ht="14.25" hidden="1">
      <c r="A64" s="21">
        <f>A1</f>
        <v>234156</v>
      </c>
      <c r="B64" s="24">
        <f>A64/10</f>
        <v>23415.6</v>
      </c>
      <c r="C64" s="23">
        <f>A64</f>
        <v>234156</v>
      </c>
      <c r="D64" s="21"/>
      <c r="E64" s="21"/>
      <c r="F64" s="21"/>
      <c r="G64" s="21" t="s">
        <v>378</v>
      </c>
      <c r="H64" s="23">
        <f>C64</f>
        <v>234156</v>
      </c>
      <c r="I64" s="21" t="e">
        <f>VLOOKUP(H64,$AA$1:$AB$101,2,FALSE)</f>
        <v>#N/A</v>
      </c>
      <c r="J64" s="21" t="e">
        <f>I64</f>
        <v>#N/A</v>
      </c>
      <c r="K64" s="21"/>
      <c r="AA64" s="27">
        <v>63</v>
      </c>
      <c r="AB64" s="18" t="s">
        <v>423</v>
      </c>
    </row>
    <row r="65" spans="1:28" ht="14.25" hidden="1">
      <c r="A65" s="21"/>
      <c r="B65" s="24"/>
      <c r="C65" s="23"/>
      <c r="D65" s="21"/>
      <c r="E65" s="21"/>
      <c r="F65" s="21"/>
      <c r="G65" s="313" t="e">
        <f>CONCATENATE("(Rupees ",J60," ",J61," ",J62," ",J63," ",J64," Only) ")</f>
        <v>#N/A</v>
      </c>
      <c r="H65" s="313"/>
      <c r="I65" s="313"/>
      <c r="J65" s="313"/>
      <c r="K65" s="21"/>
      <c r="AA65" s="27">
        <v>64</v>
      </c>
      <c r="AB65" s="18" t="s">
        <v>424</v>
      </c>
    </row>
    <row r="66" spans="1:28" ht="14.25" hidden="1">
      <c r="A66" s="21"/>
      <c r="B66" s="22"/>
      <c r="C66" s="21"/>
      <c r="D66" s="21"/>
      <c r="E66" s="21"/>
      <c r="F66" s="21"/>
      <c r="G66" s="21"/>
      <c r="H66" s="21"/>
      <c r="I66" s="21"/>
      <c r="J66" s="21"/>
      <c r="K66" s="21"/>
      <c r="AA66" s="27">
        <v>65</v>
      </c>
      <c r="AB66" s="18" t="s">
        <v>425</v>
      </c>
    </row>
    <row r="67" spans="1:28" ht="14.25" hidden="1">
      <c r="A67" s="21"/>
      <c r="B67" s="22"/>
      <c r="C67" s="21"/>
      <c r="D67" s="21"/>
      <c r="E67" s="21"/>
      <c r="F67" s="21"/>
      <c r="G67" s="21"/>
      <c r="H67" s="21"/>
      <c r="I67" s="21"/>
      <c r="J67" s="21"/>
      <c r="K67" s="21"/>
      <c r="AA67" s="27">
        <v>66</v>
      </c>
      <c r="AB67" s="18" t="s">
        <v>426</v>
      </c>
    </row>
    <row r="68" spans="1:28" ht="14.25" hidden="1">
      <c r="A68" s="21"/>
      <c r="B68" s="22"/>
      <c r="C68" s="21"/>
      <c r="D68" s="21"/>
      <c r="E68" s="21"/>
      <c r="F68" s="21"/>
      <c r="G68" s="21"/>
      <c r="H68" s="21"/>
      <c r="I68" s="21"/>
      <c r="J68" s="21"/>
      <c r="K68" s="21"/>
      <c r="AA68" s="27">
        <v>67</v>
      </c>
      <c r="AB68" s="18" t="s">
        <v>427</v>
      </c>
    </row>
    <row r="69" spans="1:28" ht="14.25" hidden="1">
      <c r="A69" s="21"/>
      <c r="B69" s="22"/>
      <c r="C69" s="21"/>
      <c r="D69" s="21"/>
      <c r="E69" s="21"/>
      <c r="F69" s="21"/>
      <c r="G69" s="21"/>
      <c r="H69" s="21"/>
      <c r="I69" s="21"/>
      <c r="J69" s="21"/>
      <c r="K69" s="21"/>
      <c r="AA69" s="27">
        <v>68</v>
      </c>
      <c r="AB69" s="18" t="s">
        <v>428</v>
      </c>
    </row>
    <row r="70" spans="1:28" ht="15" hidden="1">
      <c r="A70" s="311" t="str">
        <f>IF(AND(A1&gt;=100000),G11,IF(AND(A1&gt;=10000,A1&lt;=99999),G26,IF(AND(A1&gt;=1000,A1&lt;=9999),G41,IF(AND(A1&gt;=100,A1&lt;=999),G53,G65))))</f>
        <v>(Rupees Two Lakhs  Thirty Four Thousand  One Hundred  and  Fifty Six Only) </v>
      </c>
      <c r="B70" s="311"/>
      <c r="C70" s="311"/>
      <c r="D70" s="311"/>
      <c r="E70" s="311"/>
      <c r="F70" s="311"/>
      <c r="G70" s="311"/>
      <c r="H70" s="311"/>
      <c r="I70" s="311"/>
      <c r="J70" s="311"/>
      <c r="K70" s="21"/>
      <c r="AA70" s="27">
        <v>69</v>
      </c>
      <c r="AB70" s="18" t="s">
        <v>429</v>
      </c>
    </row>
    <row r="71" spans="1:28" ht="14.25" hidden="1">
      <c r="A71" s="21"/>
      <c r="B71" s="22"/>
      <c r="C71" s="21"/>
      <c r="D71" s="21"/>
      <c r="E71" s="21"/>
      <c r="F71" s="21"/>
      <c r="G71" s="21"/>
      <c r="H71" s="21"/>
      <c r="I71" s="21"/>
      <c r="J71" s="21"/>
      <c r="K71" s="21"/>
      <c r="AA71" s="27">
        <v>70</v>
      </c>
      <c r="AB71" s="18" t="s">
        <v>372</v>
      </c>
    </row>
    <row r="72" spans="1:28" ht="14.25" hidden="1">
      <c r="A72" s="21"/>
      <c r="B72" s="22"/>
      <c r="C72" s="21"/>
      <c r="D72" s="21"/>
      <c r="E72" s="21"/>
      <c r="F72" s="21"/>
      <c r="G72" s="21"/>
      <c r="H72" s="21"/>
      <c r="I72" s="21"/>
      <c r="J72" s="21"/>
      <c r="K72" s="21"/>
      <c r="AA72" s="27">
        <v>71</v>
      </c>
      <c r="AB72" s="18" t="s">
        <v>430</v>
      </c>
    </row>
    <row r="73" spans="1:28" ht="14.25" hidden="1">
      <c r="A73" s="21"/>
      <c r="B73" s="22"/>
      <c r="C73" s="21"/>
      <c r="D73" s="21"/>
      <c r="E73" s="21"/>
      <c r="F73" s="21"/>
      <c r="G73" s="21"/>
      <c r="H73" s="21"/>
      <c r="I73" s="21"/>
      <c r="J73" s="21"/>
      <c r="K73" s="21"/>
      <c r="AA73" s="27">
        <v>72</v>
      </c>
      <c r="AB73" s="18" t="s">
        <v>431</v>
      </c>
    </row>
    <row r="74" spans="1:28" ht="14.25" hidden="1">
      <c r="A74" s="21"/>
      <c r="B74" s="22"/>
      <c r="C74" s="21"/>
      <c r="D74" s="21"/>
      <c r="E74" s="21"/>
      <c r="F74" s="21"/>
      <c r="G74" s="21"/>
      <c r="H74" s="21"/>
      <c r="I74" s="21"/>
      <c r="J74" s="21"/>
      <c r="K74" s="21"/>
      <c r="AA74" s="27">
        <v>73</v>
      </c>
      <c r="AB74" s="18" t="s">
        <v>432</v>
      </c>
    </row>
    <row r="75" spans="1:28" ht="14.25" hidden="1">
      <c r="A75" s="21"/>
      <c r="B75" s="22"/>
      <c r="C75" s="21"/>
      <c r="D75" s="21"/>
      <c r="E75" s="21"/>
      <c r="F75" s="21"/>
      <c r="G75" s="21"/>
      <c r="H75" s="21"/>
      <c r="I75" s="21"/>
      <c r="J75" s="21"/>
      <c r="K75" s="21"/>
      <c r="AA75" s="27">
        <v>74</v>
      </c>
      <c r="AB75" s="18" t="s">
        <v>433</v>
      </c>
    </row>
    <row r="76" spans="1:28" ht="14.25" hidden="1">
      <c r="A76" s="21"/>
      <c r="B76" s="22"/>
      <c r="C76" s="21"/>
      <c r="D76" s="21"/>
      <c r="E76" s="21"/>
      <c r="F76" s="21"/>
      <c r="G76" s="21"/>
      <c r="H76" s="21"/>
      <c r="I76" s="21"/>
      <c r="J76" s="21"/>
      <c r="K76" s="21"/>
      <c r="AA76" s="27">
        <v>75</v>
      </c>
      <c r="AB76" s="18" t="s">
        <v>434</v>
      </c>
    </row>
    <row r="77" spans="1:28" ht="14.25" hidden="1">
      <c r="A77" s="21"/>
      <c r="B77" s="22"/>
      <c r="C77" s="21"/>
      <c r="D77" s="21"/>
      <c r="E77" s="21"/>
      <c r="F77" s="21"/>
      <c r="G77" s="21"/>
      <c r="H77" s="21"/>
      <c r="I77" s="21"/>
      <c r="J77" s="21"/>
      <c r="K77" s="21"/>
      <c r="AA77" s="27">
        <v>76</v>
      </c>
      <c r="AB77" s="18" t="s">
        <v>435</v>
      </c>
    </row>
    <row r="78" spans="1:28" ht="14.25" hidden="1">
      <c r="A78" s="21"/>
      <c r="B78" s="22"/>
      <c r="C78" s="21"/>
      <c r="D78" s="21"/>
      <c r="E78" s="21"/>
      <c r="F78" s="21"/>
      <c r="G78" s="21"/>
      <c r="H78" s="21"/>
      <c r="I78" s="21"/>
      <c r="J78" s="21"/>
      <c r="K78" s="21"/>
      <c r="AA78" s="27">
        <v>77</v>
      </c>
      <c r="AB78" s="18" t="s">
        <v>436</v>
      </c>
    </row>
    <row r="79" spans="1:28" ht="14.25" hidden="1">
      <c r="A79" s="21"/>
      <c r="B79" s="22"/>
      <c r="C79" s="21"/>
      <c r="D79" s="21"/>
      <c r="E79" s="21"/>
      <c r="F79" s="21"/>
      <c r="G79" s="21"/>
      <c r="H79" s="21"/>
      <c r="I79" s="21"/>
      <c r="J79" s="21"/>
      <c r="K79" s="21"/>
      <c r="AA79" s="27">
        <v>78</v>
      </c>
      <c r="AB79" s="18" t="s">
        <v>437</v>
      </c>
    </row>
    <row r="80" spans="1:28" ht="14.25" hidden="1">
      <c r="A80" s="21"/>
      <c r="B80" s="22"/>
      <c r="C80" s="21"/>
      <c r="D80" s="21"/>
      <c r="E80" s="21"/>
      <c r="F80" s="21"/>
      <c r="G80" s="21"/>
      <c r="H80" s="21"/>
      <c r="I80" s="21"/>
      <c r="J80" s="21"/>
      <c r="K80" s="21"/>
      <c r="AA80" s="27">
        <v>79</v>
      </c>
      <c r="AB80" s="18" t="s">
        <v>438</v>
      </c>
    </row>
    <row r="81" spans="1:28" ht="14.25" hidden="1">
      <c r="A81" s="21"/>
      <c r="B81" s="22"/>
      <c r="C81" s="21"/>
      <c r="D81" s="21"/>
      <c r="E81" s="21"/>
      <c r="F81" s="21"/>
      <c r="G81" s="21"/>
      <c r="H81" s="21"/>
      <c r="I81" s="21"/>
      <c r="J81" s="21"/>
      <c r="K81" s="21"/>
      <c r="AA81" s="27">
        <v>80</v>
      </c>
      <c r="AB81" s="18" t="s">
        <v>376</v>
      </c>
    </row>
    <row r="82" spans="1:28" ht="14.25" hidden="1">
      <c r="A82" s="21"/>
      <c r="B82" s="22"/>
      <c r="C82" s="21"/>
      <c r="D82" s="21"/>
      <c r="E82" s="21"/>
      <c r="F82" s="21"/>
      <c r="G82" s="21"/>
      <c r="H82" s="21"/>
      <c r="I82" s="21"/>
      <c r="J82" s="21"/>
      <c r="K82" s="21"/>
      <c r="AA82" s="27">
        <v>81</v>
      </c>
      <c r="AB82" s="18" t="s">
        <v>439</v>
      </c>
    </row>
    <row r="83" spans="1:28" ht="14.25" hidden="1">
      <c r="A83" s="21"/>
      <c r="B83" s="22"/>
      <c r="C83" s="21"/>
      <c r="D83" s="21"/>
      <c r="E83" s="21"/>
      <c r="F83" s="21"/>
      <c r="G83" s="21"/>
      <c r="H83" s="21"/>
      <c r="I83" s="21"/>
      <c r="J83" s="21"/>
      <c r="K83" s="21"/>
      <c r="AA83" s="27">
        <v>82</v>
      </c>
      <c r="AB83" s="18" t="s">
        <v>440</v>
      </c>
    </row>
    <row r="84" spans="1:28" ht="14.25" hidden="1">
      <c r="A84" s="21"/>
      <c r="B84" s="22"/>
      <c r="C84" s="21"/>
      <c r="D84" s="21"/>
      <c r="E84" s="21"/>
      <c r="F84" s="21"/>
      <c r="G84" s="21"/>
      <c r="H84" s="21"/>
      <c r="I84" s="21"/>
      <c r="J84" s="21"/>
      <c r="K84" s="21"/>
      <c r="AA84" s="27">
        <v>83</v>
      </c>
      <c r="AB84" s="18" t="s">
        <v>441</v>
      </c>
    </row>
    <row r="85" spans="1:28" ht="14.25" hidden="1">
      <c r="A85" s="21"/>
      <c r="B85" s="22"/>
      <c r="C85" s="21"/>
      <c r="D85" s="21"/>
      <c r="E85" s="21"/>
      <c r="F85" s="21"/>
      <c r="G85" s="21"/>
      <c r="H85" s="21"/>
      <c r="I85" s="21"/>
      <c r="J85" s="21"/>
      <c r="K85" s="21"/>
      <c r="AA85" s="27">
        <v>84</v>
      </c>
      <c r="AB85" s="18" t="s">
        <v>442</v>
      </c>
    </row>
    <row r="86" spans="1:28" ht="14.25" hidden="1">
      <c r="A86" s="21"/>
      <c r="B86" s="22"/>
      <c r="C86" s="21"/>
      <c r="D86" s="21"/>
      <c r="E86" s="21"/>
      <c r="F86" s="21"/>
      <c r="G86" s="21"/>
      <c r="H86" s="21"/>
      <c r="I86" s="21"/>
      <c r="J86" s="21"/>
      <c r="K86" s="21"/>
      <c r="AA86" s="27">
        <v>85</v>
      </c>
      <c r="AB86" s="18" t="s">
        <v>443</v>
      </c>
    </row>
    <row r="87" spans="1:28" ht="14.25" hidden="1">
      <c r="A87" s="21"/>
      <c r="B87" s="22"/>
      <c r="C87" s="21"/>
      <c r="D87" s="21"/>
      <c r="E87" s="21"/>
      <c r="F87" s="21"/>
      <c r="G87" s="21"/>
      <c r="H87" s="21"/>
      <c r="I87" s="21"/>
      <c r="J87" s="21"/>
      <c r="K87" s="21"/>
      <c r="AA87" s="27">
        <v>86</v>
      </c>
      <c r="AB87" s="18" t="s">
        <v>444</v>
      </c>
    </row>
    <row r="88" spans="1:28" ht="14.25" hidden="1">
      <c r="A88" s="21"/>
      <c r="B88" s="22"/>
      <c r="C88" s="21"/>
      <c r="D88" s="21"/>
      <c r="E88" s="21"/>
      <c r="F88" s="21"/>
      <c r="G88" s="21"/>
      <c r="H88" s="21"/>
      <c r="I88" s="21"/>
      <c r="J88" s="21"/>
      <c r="K88" s="21"/>
      <c r="AA88" s="27">
        <v>87</v>
      </c>
      <c r="AB88" s="18" t="s">
        <v>445</v>
      </c>
    </row>
    <row r="89" spans="1:28" ht="14.25" hidden="1">
      <c r="A89" s="21"/>
      <c r="B89" s="22"/>
      <c r="C89" s="21"/>
      <c r="D89" s="21"/>
      <c r="E89" s="21"/>
      <c r="F89" s="21"/>
      <c r="G89" s="21"/>
      <c r="H89" s="21"/>
      <c r="I89" s="21"/>
      <c r="J89" s="21"/>
      <c r="K89" s="21"/>
      <c r="AA89" s="27">
        <v>88</v>
      </c>
      <c r="AB89" s="18" t="s">
        <v>446</v>
      </c>
    </row>
    <row r="90" spans="1:28" ht="14.25" hidden="1">
      <c r="A90" s="21"/>
      <c r="B90" s="22"/>
      <c r="C90" s="21"/>
      <c r="D90" s="21"/>
      <c r="E90" s="21"/>
      <c r="F90" s="21"/>
      <c r="G90" s="21"/>
      <c r="H90" s="21"/>
      <c r="I90" s="21"/>
      <c r="J90" s="21"/>
      <c r="K90" s="21"/>
      <c r="AA90" s="27">
        <v>89</v>
      </c>
      <c r="AB90" s="18" t="s">
        <v>447</v>
      </c>
    </row>
    <row r="91" spans="1:28" ht="14.25" hidden="1">
      <c r="A91" s="21"/>
      <c r="B91" s="22"/>
      <c r="C91" s="21"/>
      <c r="D91" s="21"/>
      <c r="E91" s="21"/>
      <c r="F91" s="21"/>
      <c r="G91" s="21"/>
      <c r="H91" s="21"/>
      <c r="I91" s="21"/>
      <c r="J91" s="21"/>
      <c r="K91" s="21"/>
      <c r="AA91" s="27">
        <v>90</v>
      </c>
      <c r="AB91" s="18" t="s">
        <v>380</v>
      </c>
    </row>
    <row r="92" spans="1:28" ht="14.25" hidden="1">
      <c r="A92" s="21"/>
      <c r="B92" s="22"/>
      <c r="C92" s="21"/>
      <c r="D92" s="21"/>
      <c r="E92" s="21"/>
      <c r="F92" s="21"/>
      <c r="G92" s="21"/>
      <c r="H92" s="21"/>
      <c r="I92" s="21"/>
      <c r="J92" s="21"/>
      <c r="K92" s="21"/>
      <c r="AA92" s="27">
        <v>91</v>
      </c>
      <c r="AB92" s="18" t="s">
        <v>448</v>
      </c>
    </row>
    <row r="93" spans="1:28" ht="14.25" hidden="1">
      <c r="A93" s="21"/>
      <c r="B93" s="22"/>
      <c r="C93" s="21"/>
      <c r="D93" s="21"/>
      <c r="E93" s="21"/>
      <c r="F93" s="21"/>
      <c r="G93" s="21"/>
      <c r="H93" s="21"/>
      <c r="I93" s="21"/>
      <c r="J93" s="21"/>
      <c r="K93" s="21"/>
      <c r="AA93" s="27">
        <v>92</v>
      </c>
      <c r="AB93" s="18" t="s">
        <v>449</v>
      </c>
    </row>
    <row r="94" spans="1:28" ht="14.25" hidden="1">
      <c r="A94" s="21"/>
      <c r="B94" s="22"/>
      <c r="C94" s="21"/>
      <c r="D94" s="21"/>
      <c r="E94" s="21"/>
      <c r="F94" s="21"/>
      <c r="G94" s="21"/>
      <c r="H94" s="21"/>
      <c r="I94" s="21"/>
      <c r="J94" s="21"/>
      <c r="K94" s="21"/>
      <c r="AA94" s="27">
        <v>93</v>
      </c>
      <c r="AB94" s="18" t="s">
        <v>450</v>
      </c>
    </row>
    <row r="95" spans="1:28" ht="14.25" hidden="1">
      <c r="A95" s="21"/>
      <c r="B95" s="22"/>
      <c r="C95" s="21"/>
      <c r="D95" s="21"/>
      <c r="E95" s="21"/>
      <c r="F95" s="21"/>
      <c r="G95" s="21"/>
      <c r="H95" s="21"/>
      <c r="I95" s="21"/>
      <c r="J95" s="21"/>
      <c r="K95" s="21"/>
      <c r="AA95" s="27">
        <v>94</v>
      </c>
      <c r="AB95" s="18" t="s">
        <v>451</v>
      </c>
    </row>
    <row r="96" spans="1:28" ht="14.25" hidden="1">
      <c r="A96" s="21"/>
      <c r="B96" s="22"/>
      <c r="C96" s="21"/>
      <c r="D96" s="21"/>
      <c r="E96" s="21"/>
      <c r="F96" s="21"/>
      <c r="G96" s="21"/>
      <c r="H96" s="21"/>
      <c r="I96" s="21"/>
      <c r="J96" s="21"/>
      <c r="K96" s="21"/>
      <c r="AA96" s="27">
        <v>95</v>
      </c>
      <c r="AB96" s="18" t="s">
        <v>452</v>
      </c>
    </row>
    <row r="97" spans="1:28" ht="14.25" hidden="1">
      <c r="A97" s="21"/>
      <c r="B97" s="22"/>
      <c r="C97" s="21"/>
      <c r="D97" s="21"/>
      <c r="E97" s="21"/>
      <c r="F97" s="21"/>
      <c r="G97" s="21"/>
      <c r="H97" s="21"/>
      <c r="I97" s="21"/>
      <c r="J97" s="21"/>
      <c r="K97" s="21"/>
      <c r="AA97" s="27">
        <v>96</v>
      </c>
      <c r="AB97" s="18" t="s">
        <v>453</v>
      </c>
    </row>
    <row r="98" spans="1:28" ht="14.25" hidden="1">
      <c r="A98" s="21"/>
      <c r="B98" s="22"/>
      <c r="C98" s="21"/>
      <c r="D98" s="21"/>
      <c r="E98" s="21"/>
      <c r="F98" s="21"/>
      <c r="G98" s="21"/>
      <c r="H98" s="21"/>
      <c r="I98" s="21"/>
      <c r="J98" s="21"/>
      <c r="K98" s="21"/>
      <c r="AA98" s="27">
        <v>97</v>
      </c>
      <c r="AB98" s="18" t="s">
        <v>454</v>
      </c>
    </row>
    <row r="99" spans="1:28" ht="20.25" customHeight="1" hidden="1">
      <c r="A99" s="31"/>
      <c r="B99" s="32"/>
      <c r="C99" s="21"/>
      <c r="D99" s="21"/>
      <c r="E99" s="21"/>
      <c r="F99" s="21"/>
      <c r="G99" s="21"/>
      <c r="H99" s="21"/>
      <c r="I99" s="21"/>
      <c r="J99" s="21"/>
      <c r="K99" s="21"/>
      <c r="AA99" s="27">
        <v>98</v>
      </c>
      <c r="AB99" s="18" t="s">
        <v>455</v>
      </c>
    </row>
    <row r="100" spans="1:28" s="14" customFormat="1" ht="27.75" customHeight="1">
      <c r="A100" s="33">
        <f>3!H26</f>
        <v>7000</v>
      </c>
      <c r="B100" s="34" t="str">
        <f>A166</f>
        <v>(Rupees   Seven Thousand   and  Zero Only) </v>
      </c>
      <c r="C100" s="35"/>
      <c r="D100" s="35"/>
      <c r="E100" s="35"/>
      <c r="F100" s="35"/>
      <c r="G100" s="35"/>
      <c r="H100" s="35"/>
      <c r="I100" s="35"/>
      <c r="J100" s="35"/>
      <c r="K100" s="35"/>
      <c r="AA100" s="15">
        <v>99</v>
      </c>
      <c r="AB100" s="14" t="s">
        <v>456</v>
      </c>
    </row>
    <row r="101" spans="1:28" ht="18.75" hidden="1">
      <c r="A101" s="312" t="s">
        <v>358</v>
      </c>
      <c r="B101" s="312"/>
      <c r="C101" s="312"/>
      <c r="D101" s="312"/>
      <c r="E101" s="312"/>
      <c r="F101" s="312"/>
      <c r="G101" s="312"/>
      <c r="H101" s="312"/>
      <c r="I101" s="312"/>
      <c r="J101" s="312"/>
      <c r="K101" s="312"/>
      <c r="AA101" s="27">
        <v>100</v>
      </c>
      <c r="AB101" s="18" t="s">
        <v>374</v>
      </c>
    </row>
    <row r="102" spans="1:11" ht="14.25" hidden="1">
      <c r="A102" s="21">
        <f>A100</f>
        <v>7000</v>
      </c>
      <c r="B102" s="24">
        <f>A102/100000</f>
        <v>0.07</v>
      </c>
      <c r="C102" s="23">
        <f>INT(B102)</f>
        <v>0</v>
      </c>
      <c r="D102" s="21"/>
      <c r="E102" s="21"/>
      <c r="F102" s="21"/>
      <c r="G102" s="21" t="s">
        <v>362</v>
      </c>
      <c r="H102" s="23">
        <f>C102</f>
        <v>0</v>
      </c>
      <c r="I102" s="21" t="str">
        <f>VLOOKUP(H102,$AA$1:$AB$10,2,FALSE)</f>
        <v>Zero</v>
      </c>
      <c r="J102" s="21" t="str">
        <f>CONCATENATE(I102," Lakhs ")</f>
        <v>Zero Lakhs </v>
      </c>
      <c r="K102" s="21"/>
    </row>
    <row r="103" spans="1:11" ht="14.25" hidden="1">
      <c r="A103" s="21">
        <f>A102-(C102*100000)</f>
        <v>7000</v>
      </c>
      <c r="B103" s="24">
        <f>A103/10000</f>
        <v>0.7</v>
      </c>
      <c r="C103" s="23">
        <f>INT(B103)</f>
        <v>0</v>
      </c>
      <c r="D103" s="21"/>
      <c r="E103" s="21"/>
      <c r="F103" s="21"/>
      <c r="G103" s="21" t="s">
        <v>366</v>
      </c>
      <c r="H103" s="23">
        <f>C103</f>
        <v>0</v>
      </c>
      <c r="I103" s="21" t="str">
        <f>VLOOKUP(H103,$AA$1:$AB$10,2,FALSE)</f>
        <v>Zero</v>
      </c>
      <c r="J103" s="21">
        <f>IF(AND(I103="Zero"),"",IF(AND(H103=1),VLOOKUP(H104,$AA$1:$AD$10,4,FALSE),VLOOKUP(I103,$AB$1:$AC$10,2,FALSE)))</f>
      </c>
      <c r="K103" s="21"/>
    </row>
    <row r="104" spans="1:11" ht="14.25" hidden="1">
      <c r="A104" s="21">
        <f>A103-(C103*10000)</f>
        <v>7000</v>
      </c>
      <c r="B104" s="24">
        <f>A104/1000</f>
        <v>7</v>
      </c>
      <c r="C104" s="23">
        <f>INT(B104)</f>
        <v>7</v>
      </c>
      <c r="D104" s="21"/>
      <c r="E104" s="21"/>
      <c r="F104" s="21"/>
      <c r="G104" s="21" t="s">
        <v>370</v>
      </c>
      <c r="H104" s="23">
        <f>C104</f>
        <v>7</v>
      </c>
      <c r="I104" s="21" t="str">
        <f>VLOOKUP(H104,$AA$1:$AB$10,2,FALSE)</f>
        <v>Seven</v>
      </c>
      <c r="J104" s="21" t="str">
        <f>IF(AND(I104="Zero")," Thousand ",IF(AND(H103=1)," Thousand ",CONCATENATE(I104," Thousand ")))</f>
        <v>Seven Thousand </v>
      </c>
      <c r="K104" s="21"/>
    </row>
    <row r="105" spans="1:11" ht="14.25" hidden="1">
      <c r="A105" s="21">
        <f>A104-(C104*1000)</f>
        <v>0</v>
      </c>
      <c r="B105" s="24">
        <f>A105/100</f>
        <v>0</v>
      </c>
      <c r="C105" s="23">
        <f>INT(B105)</f>
        <v>0</v>
      </c>
      <c r="D105" s="21"/>
      <c r="E105" s="21"/>
      <c r="F105" s="21"/>
      <c r="G105" s="21" t="s">
        <v>374</v>
      </c>
      <c r="H105" s="23">
        <f>C105</f>
        <v>0</v>
      </c>
      <c r="I105" s="21" t="str">
        <f>VLOOKUP(H105,$AA$1:$AB$10,2,FALSE)</f>
        <v>Zero</v>
      </c>
      <c r="J105" s="21">
        <f>IF(I105="Zero","",CONCATENATE(I105," Hundred "))</f>
      </c>
      <c r="K105" s="21"/>
    </row>
    <row r="106" spans="1:11" ht="14.25" hidden="1">
      <c r="A106" s="21">
        <f>A105-(C105*100)</f>
        <v>0</v>
      </c>
      <c r="B106" s="24">
        <f>A106/10</f>
        <v>0</v>
      </c>
      <c r="C106" s="23">
        <f>A106</f>
        <v>0</v>
      </c>
      <c r="D106" s="21"/>
      <c r="E106" s="21"/>
      <c r="F106" s="21"/>
      <c r="G106" s="21" t="s">
        <v>378</v>
      </c>
      <c r="H106" s="23">
        <f>C106</f>
        <v>0</v>
      </c>
      <c r="I106" s="21" t="str">
        <f>VLOOKUP(H106,$AA$1:$AB$101,2,FALSE)</f>
        <v>Zero</v>
      </c>
      <c r="J106" s="21" t="str">
        <f>I106</f>
        <v>Zero</v>
      </c>
      <c r="K106" s="21"/>
    </row>
    <row r="107" spans="1:11" ht="14.25" hidden="1">
      <c r="A107" s="21"/>
      <c r="B107" s="24"/>
      <c r="C107" s="23"/>
      <c r="D107" s="21"/>
      <c r="E107" s="21"/>
      <c r="F107" s="21"/>
      <c r="G107" s="313" t="str">
        <f>CONCATENATE("(Rupees ",J102," ",J103," ",J104," ",J105," and  ",J106," Only) ")</f>
        <v>(Rupees Zero Lakhs   Seven Thousand   and  Zero Only) </v>
      </c>
      <c r="H107" s="313"/>
      <c r="I107" s="313"/>
      <c r="J107" s="313"/>
      <c r="K107" s="21"/>
    </row>
    <row r="108" spans="1:11" ht="14.25" hidden="1">
      <c r="A108" s="21"/>
      <c r="B108" s="24"/>
      <c r="C108" s="23"/>
      <c r="D108" s="21"/>
      <c r="E108" s="21"/>
      <c r="F108" s="21"/>
      <c r="G108" s="21"/>
      <c r="H108" s="21"/>
      <c r="I108" s="21"/>
      <c r="J108" s="21"/>
      <c r="K108" s="21"/>
    </row>
    <row r="109" spans="1:11" ht="14.25" hidden="1">
      <c r="A109" s="21"/>
      <c r="B109" s="24"/>
      <c r="C109" s="23"/>
      <c r="D109" s="21"/>
      <c r="E109" s="21"/>
      <c r="F109" s="21"/>
      <c r="G109" s="21"/>
      <c r="H109" s="21"/>
      <c r="I109" s="21"/>
      <c r="J109" s="21"/>
      <c r="K109" s="21"/>
    </row>
    <row r="110" spans="1:11" ht="14.25" hidden="1">
      <c r="A110" s="21"/>
      <c r="B110" s="24"/>
      <c r="C110" s="23"/>
      <c r="D110" s="21"/>
      <c r="E110" s="21"/>
      <c r="F110" s="21"/>
      <c r="G110" s="21"/>
      <c r="H110" s="21"/>
      <c r="I110" s="21"/>
      <c r="J110" s="21"/>
      <c r="K110" s="21"/>
    </row>
    <row r="111" spans="1:11" ht="14.25" hidden="1">
      <c r="A111" s="21"/>
      <c r="B111" s="24"/>
      <c r="C111" s="23"/>
      <c r="D111" s="21"/>
      <c r="E111" s="21"/>
      <c r="F111" s="21"/>
      <c r="G111" s="21"/>
      <c r="H111" s="21"/>
      <c r="I111" s="21"/>
      <c r="J111" s="21"/>
      <c r="K111" s="21"/>
    </row>
    <row r="112" spans="1:11" ht="14.25" hidden="1">
      <c r="A112" s="21"/>
      <c r="B112" s="24"/>
      <c r="C112" s="23"/>
      <c r="D112" s="21"/>
      <c r="E112" s="21"/>
      <c r="F112" s="21"/>
      <c r="G112" s="21"/>
      <c r="H112" s="28"/>
      <c r="I112" s="28"/>
      <c r="J112" s="28"/>
      <c r="K112" s="28"/>
    </row>
    <row r="113" spans="1:11" ht="14.25" hidden="1">
      <c r="A113" s="21"/>
      <c r="B113" s="24"/>
      <c r="C113" s="23"/>
      <c r="D113" s="21"/>
      <c r="E113" s="21"/>
      <c r="F113" s="21"/>
      <c r="G113" s="21"/>
      <c r="H113" s="21"/>
      <c r="I113" s="21"/>
      <c r="J113" s="21"/>
      <c r="K113" s="21"/>
    </row>
    <row r="114" spans="1:11" ht="14.25" hidden="1">
      <c r="A114" s="21"/>
      <c r="B114" s="24"/>
      <c r="C114" s="23"/>
      <c r="D114" s="21"/>
      <c r="E114" s="21"/>
      <c r="F114" s="21"/>
      <c r="G114" s="21"/>
      <c r="H114" s="23"/>
      <c r="I114" s="21"/>
      <c r="J114" s="21"/>
      <c r="K114" s="21"/>
    </row>
    <row r="115" spans="1:11" ht="14.25" hidden="1">
      <c r="A115" s="21"/>
      <c r="B115" s="24"/>
      <c r="C115" s="23"/>
      <c r="D115" s="21"/>
      <c r="E115" s="21"/>
      <c r="F115" s="21"/>
      <c r="G115" s="21"/>
      <c r="H115" s="23"/>
      <c r="I115" s="21"/>
      <c r="J115" s="21"/>
      <c r="K115" s="21"/>
    </row>
    <row r="116" spans="1:11" ht="14.25" hidden="1">
      <c r="A116" s="21"/>
      <c r="B116" s="24"/>
      <c r="C116" s="23"/>
      <c r="D116" s="21"/>
      <c r="E116" s="21"/>
      <c r="F116" s="21"/>
      <c r="G116" s="21"/>
      <c r="H116" s="23"/>
      <c r="I116" s="21"/>
      <c r="J116" s="21"/>
      <c r="K116" s="21"/>
    </row>
    <row r="117" spans="1:11" ht="18.75" hidden="1">
      <c r="A117" s="314" t="s">
        <v>382</v>
      </c>
      <c r="B117" s="314"/>
      <c r="C117" s="314"/>
      <c r="D117" s="314"/>
      <c r="E117" s="314"/>
      <c r="F117" s="314"/>
      <c r="G117" s="314"/>
      <c r="H117" s="314"/>
      <c r="I117" s="314"/>
      <c r="J117" s="314"/>
      <c r="K117" s="21"/>
    </row>
    <row r="118" spans="1:11" ht="14.25" hidden="1">
      <c r="A118" s="21">
        <f>A100</f>
        <v>7000</v>
      </c>
      <c r="B118" s="24">
        <f>A118/10000</f>
        <v>0.7</v>
      </c>
      <c r="C118" s="23">
        <f>INT(B118)</f>
        <v>0</v>
      </c>
      <c r="D118" s="21"/>
      <c r="E118" s="21"/>
      <c r="F118" s="21"/>
      <c r="G118" s="21" t="s">
        <v>366</v>
      </c>
      <c r="H118" s="23">
        <f>C118</f>
        <v>0</v>
      </c>
      <c r="I118" s="21" t="str">
        <f>VLOOKUP(H118,$AA$1:$AB$10,2,FALSE)</f>
        <v>Zero</v>
      </c>
      <c r="J118" s="21">
        <f>IF(AND(I118="Zero"),"",IF(AND(H118=1),VLOOKUP(H119,$AA$1:$AD$10,4,FALSE),VLOOKUP(I118,$AB$1:$AC$10,2,FALSE)))</f>
      </c>
      <c r="K118" s="21"/>
    </row>
    <row r="119" spans="1:11" ht="14.25" hidden="1">
      <c r="A119" s="21">
        <f>A118-(C118*10000)</f>
        <v>7000</v>
      </c>
      <c r="B119" s="24">
        <f>A119/1000</f>
        <v>7</v>
      </c>
      <c r="C119" s="23">
        <f>INT(B119)</f>
        <v>7</v>
      </c>
      <c r="D119" s="21"/>
      <c r="E119" s="21"/>
      <c r="F119" s="21"/>
      <c r="G119" s="21" t="s">
        <v>370</v>
      </c>
      <c r="H119" s="23">
        <f>C119</f>
        <v>7</v>
      </c>
      <c r="I119" s="21" t="str">
        <f>VLOOKUP(H119,$AA$1:$AB$10,2,FALSE)</f>
        <v>Seven</v>
      </c>
      <c r="J119" s="21" t="str">
        <f>IF(AND(I119="Zero")," Thousand ",IF(AND(H118=1)," Thousand ",CONCATENATE(I119," Thousand ")))</f>
        <v>Seven Thousand </v>
      </c>
      <c r="K119" s="21"/>
    </row>
    <row r="120" spans="1:11" ht="14.25" hidden="1">
      <c r="A120" s="21">
        <f>A119-(C119*1000)</f>
        <v>0</v>
      </c>
      <c r="B120" s="24">
        <f>A120/100</f>
        <v>0</v>
      </c>
      <c r="C120" s="23">
        <f>INT(B120)</f>
        <v>0</v>
      </c>
      <c r="D120" s="21"/>
      <c r="E120" s="21"/>
      <c r="F120" s="21"/>
      <c r="G120" s="21" t="s">
        <v>374</v>
      </c>
      <c r="H120" s="23">
        <f>C120</f>
        <v>0</v>
      </c>
      <c r="I120" s="21" t="str">
        <f>VLOOKUP(H120,$AA$1:$AB$10,2,FALSE)</f>
        <v>Zero</v>
      </c>
      <c r="J120" s="21">
        <f>IF(I120="Zero","",CONCATENATE(I120," Hundred "))</f>
      </c>
      <c r="K120" s="21"/>
    </row>
    <row r="121" spans="1:11" ht="14.25" hidden="1">
      <c r="A121" s="21">
        <f>A120-(C120*100)</f>
        <v>0</v>
      </c>
      <c r="B121" s="24">
        <f>A121/10</f>
        <v>0</v>
      </c>
      <c r="C121" s="23">
        <f>A121</f>
        <v>0</v>
      </c>
      <c r="D121" s="21"/>
      <c r="E121" s="21"/>
      <c r="F121" s="21"/>
      <c r="G121" s="21" t="s">
        <v>378</v>
      </c>
      <c r="H121" s="23">
        <f>C121</f>
        <v>0</v>
      </c>
      <c r="I121" s="21" t="str">
        <f>VLOOKUP(H121,$AA$1:$AB$101,2,FALSE)</f>
        <v>Zero</v>
      </c>
      <c r="J121" s="21" t="str">
        <f>I121</f>
        <v>Zero</v>
      </c>
      <c r="K121" s="21"/>
    </row>
    <row r="122" spans="1:11" ht="14.25" hidden="1">
      <c r="A122" s="21"/>
      <c r="B122" s="24"/>
      <c r="C122" s="23"/>
      <c r="D122" s="21"/>
      <c r="E122" s="21"/>
      <c r="F122" s="21"/>
      <c r="G122" s="313" t="str">
        <f>CONCATENATE("(Rupees ",J117," ",J118," ",J119," ",J120," and  ",J121," Only) ")</f>
        <v>(Rupees   Seven Thousand   and  Zero Only) </v>
      </c>
      <c r="H122" s="313"/>
      <c r="I122" s="313"/>
      <c r="J122" s="313"/>
      <c r="K122" s="21"/>
    </row>
    <row r="123" spans="1:11" ht="14.25" hidden="1">
      <c r="A123" s="21"/>
      <c r="B123" s="24"/>
      <c r="C123" s="23"/>
      <c r="D123" s="21"/>
      <c r="E123" s="21"/>
      <c r="F123" s="21"/>
      <c r="G123" s="21"/>
      <c r="H123" s="23"/>
      <c r="I123" s="21"/>
      <c r="J123" s="21"/>
      <c r="K123" s="21"/>
    </row>
    <row r="124" spans="1:11" ht="14.25" hidden="1">
      <c r="A124" s="21"/>
      <c r="B124" s="24"/>
      <c r="C124" s="23"/>
      <c r="D124" s="21"/>
      <c r="E124" s="21"/>
      <c r="F124" s="21"/>
      <c r="G124" s="21"/>
      <c r="H124" s="23"/>
      <c r="I124" s="21"/>
      <c r="J124" s="21"/>
      <c r="K124" s="21"/>
    </row>
    <row r="125" spans="1:11" ht="14.25" hidden="1">
      <c r="A125" s="21"/>
      <c r="B125" s="24"/>
      <c r="C125" s="23"/>
      <c r="D125" s="21"/>
      <c r="E125" s="21"/>
      <c r="F125" s="21"/>
      <c r="G125" s="313"/>
      <c r="H125" s="313"/>
      <c r="I125" s="313"/>
      <c r="J125" s="313"/>
      <c r="K125" s="21"/>
    </row>
    <row r="126" spans="1:11" ht="14.25" hidden="1">
      <c r="A126" s="21"/>
      <c r="B126" s="24"/>
      <c r="C126" s="23"/>
      <c r="D126" s="21"/>
      <c r="E126" s="21"/>
      <c r="F126" s="21"/>
      <c r="G126" s="21"/>
      <c r="H126" s="23"/>
      <c r="I126" s="21"/>
      <c r="J126" s="21"/>
      <c r="K126" s="21"/>
    </row>
    <row r="127" spans="1:11" ht="14.25" hidden="1">
      <c r="A127" s="21"/>
      <c r="B127" s="24"/>
      <c r="C127" s="23"/>
      <c r="D127" s="21"/>
      <c r="E127" s="21"/>
      <c r="F127" s="21"/>
      <c r="G127" s="21"/>
      <c r="H127" s="23"/>
      <c r="I127" s="21"/>
      <c r="J127" s="21"/>
      <c r="K127" s="21"/>
    </row>
    <row r="128" spans="1:11" ht="14.25" hidden="1">
      <c r="A128" s="21"/>
      <c r="B128" s="24"/>
      <c r="C128" s="23"/>
      <c r="D128" s="21"/>
      <c r="E128" s="21"/>
      <c r="F128" s="21"/>
      <c r="G128" s="30"/>
      <c r="H128" s="30"/>
      <c r="I128" s="30"/>
      <c r="J128" s="30"/>
      <c r="K128" s="21"/>
    </row>
    <row r="129" spans="1:11" ht="14.25" hidden="1">
      <c r="A129" s="21"/>
      <c r="B129" s="22"/>
      <c r="C129" s="21"/>
      <c r="D129" s="21"/>
      <c r="E129" s="21"/>
      <c r="F129" s="21"/>
      <c r="G129" s="21"/>
      <c r="H129" s="21"/>
      <c r="I129" s="21"/>
      <c r="J129" s="21"/>
      <c r="K129" s="21"/>
    </row>
    <row r="130" spans="1:11" ht="14.25" hidden="1">
      <c r="A130" s="21"/>
      <c r="B130" s="22"/>
      <c r="C130" s="21"/>
      <c r="D130" s="21"/>
      <c r="E130" s="21"/>
      <c r="F130" s="21"/>
      <c r="G130" s="21"/>
      <c r="H130" s="21"/>
      <c r="I130" s="21"/>
      <c r="J130" s="21"/>
      <c r="K130" s="21"/>
    </row>
    <row r="131" spans="1:11" ht="14.25" hidden="1">
      <c r="A131" s="21"/>
      <c r="B131" s="22"/>
      <c r="C131" s="21"/>
      <c r="D131" s="21"/>
      <c r="E131" s="21"/>
      <c r="F131" s="21"/>
      <c r="G131" s="21"/>
      <c r="H131" s="21"/>
      <c r="I131" s="21"/>
      <c r="J131" s="21"/>
      <c r="K131" s="21"/>
    </row>
    <row r="132" spans="1:11" ht="14.25" hidden="1">
      <c r="A132" s="21"/>
      <c r="B132" s="24"/>
      <c r="C132" s="23"/>
      <c r="D132" s="21"/>
      <c r="E132" s="21"/>
      <c r="F132" s="21"/>
      <c r="G132" s="21"/>
      <c r="H132" s="23"/>
      <c r="I132" s="21"/>
      <c r="J132" s="21"/>
      <c r="K132" s="21"/>
    </row>
    <row r="133" spans="1:11" ht="18.75" hidden="1">
      <c r="A133" s="314" t="s">
        <v>397</v>
      </c>
      <c r="B133" s="314"/>
      <c r="C133" s="314"/>
      <c r="D133" s="314"/>
      <c r="E133" s="314"/>
      <c r="F133" s="314"/>
      <c r="G133" s="314"/>
      <c r="H133" s="314"/>
      <c r="I133" s="314"/>
      <c r="J133" s="314"/>
      <c r="K133" s="21"/>
    </row>
    <row r="134" spans="1:11" ht="14.25" hidden="1">
      <c r="A134" s="21">
        <f>A100</f>
        <v>7000</v>
      </c>
      <c r="B134" s="24">
        <f>A134/1000</f>
        <v>7</v>
      </c>
      <c r="C134" s="23">
        <f>INT(B134)</f>
        <v>7</v>
      </c>
      <c r="D134" s="21"/>
      <c r="E134" s="21"/>
      <c r="F134" s="21"/>
      <c r="G134" s="21" t="s">
        <v>370</v>
      </c>
      <c r="H134" s="23">
        <f>C134</f>
        <v>7</v>
      </c>
      <c r="I134" s="21" t="str">
        <f>VLOOKUP(H134,$AA$1:$AB$10,2,FALSE)</f>
        <v>Seven</v>
      </c>
      <c r="J134" s="21" t="str">
        <f>IF(AND(I134="Zero")," Thousand ",IF(AND(H133=1)," Thousand ",CONCATENATE(I134," Thousand ")))</f>
        <v>Seven Thousand </v>
      </c>
      <c r="K134" s="21"/>
    </row>
    <row r="135" spans="1:11" ht="14.25" hidden="1">
      <c r="A135" s="21">
        <f>A134-(C134*1000)</f>
        <v>0</v>
      </c>
      <c r="B135" s="24">
        <f>A135/100</f>
        <v>0</v>
      </c>
      <c r="C135" s="23">
        <f>INT(B135)</f>
        <v>0</v>
      </c>
      <c r="D135" s="21"/>
      <c r="E135" s="21"/>
      <c r="F135" s="21"/>
      <c r="G135" s="21" t="s">
        <v>374</v>
      </c>
      <c r="H135" s="23">
        <f>C135</f>
        <v>0</v>
      </c>
      <c r="I135" s="21" t="str">
        <f>VLOOKUP(H135,$AA$1:$AB$10,2,FALSE)</f>
        <v>Zero</v>
      </c>
      <c r="J135" s="21">
        <f>IF(I135="Zero","",CONCATENATE(I135," Hundred "))</f>
      </c>
      <c r="K135" s="21"/>
    </row>
    <row r="136" spans="1:11" ht="14.25" hidden="1">
      <c r="A136" s="21">
        <f>A135-(C135*100)</f>
        <v>0</v>
      </c>
      <c r="B136" s="24">
        <f>A136/10</f>
        <v>0</v>
      </c>
      <c r="C136" s="23">
        <f>A136</f>
        <v>0</v>
      </c>
      <c r="D136" s="21"/>
      <c r="E136" s="21"/>
      <c r="F136" s="21"/>
      <c r="G136" s="21" t="s">
        <v>378</v>
      </c>
      <c r="H136" s="23">
        <f>C136</f>
        <v>0</v>
      </c>
      <c r="I136" s="21" t="str">
        <f>VLOOKUP(H136,$AA$1:$AB$101,2,FALSE)</f>
        <v>Zero</v>
      </c>
      <c r="J136" s="21" t="str">
        <f>I136</f>
        <v>Zero</v>
      </c>
      <c r="K136" s="21"/>
    </row>
    <row r="137" spans="1:11" ht="14.25" hidden="1">
      <c r="A137" s="21"/>
      <c r="B137" s="24"/>
      <c r="C137" s="23"/>
      <c r="D137" s="21"/>
      <c r="E137" s="21"/>
      <c r="F137" s="21"/>
      <c r="G137" s="313" t="str">
        <f>CONCATENATE("(Rupees ",J132," ",J133," ",J134," ",J135," and  ",J136," Only) ")</f>
        <v>(Rupees   Seven Thousand   and  Zero Only) </v>
      </c>
      <c r="H137" s="313"/>
      <c r="I137" s="313"/>
      <c r="J137" s="313"/>
      <c r="K137" s="21"/>
    </row>
    <row r="138" spans="1:11" ht="14.25" hidden="1">
      <c r="A138" s="21"/>
      <c r="B138" s="24"/>
      <c r="C138" s="23"/>
      <c r="D138" s="21"/>
      <c r="E138" s="21"/>
      <c r="F138" s="21"/>
      <c r="G138" s="313"/>
      <c r="H138" s="313"/>
      <c r="I138" s="313"/>
      <c r="J138" s="313"/>
      <c r="K138" s="21"/>
    </row>
    <row r="139" spans="1:11" ht="14.25" hidden="1">
      <c r="A139" s="21"/>
      <c r="B139" s="22"/>
      <c r="C139" s="21"/>
      <c r="D139" s="21"/>
      <c r="E139" s="21"/>
      <c r="F139" s="21"/>
      <c r="G139" s="21"/>
      <c r="H139" s="21"/>
      <c r="I139" s="21"/>
      <c r="J139" s="21"/>
      <c r="K139" s="21"/>
    </row>
    <row r="140" spans="1:11" ht="14.25" hidden="1">
      <c r="A140" s="21"/>
      <c r="B140" s="22"/>
      <c r="C140" s="21"/>
      <c r="D140" s="21"/>
      <c r="E140" s="21"/>
      <c r="F140" s="21"/>
      <c r="G140" s="21"/>
      <c r="H140" s="21"/>
      <c r="I140" s="21"/>
      <c r="J140" s="21"/>
      <c r="K140" s="21"/>
    </row>
    <row r="141" spans="1:11" ht="14.25" hidden="1">
      <c r="A141" s="21"/>
      <c r="B141" s="22"/>
      <c r="C141" s="21"/>
      <c r="D141" s="21"/>
      <c r="E141" s="21"/>
      <c r="F141" s="21"/>
      <c r="G141" s="21"/>
      <c r="H141" s="21"/>
      <c r="I141" s="21"/>
      <c r="J141" s="21"/>
      <c r="K141" s="21"/>
    </row>
    <row r="142" spans="1:11" ht="14.25" hidden="1">
      <c r="A142" s="21"/>
      <c r="B142" s="22"/>
      <c r="C142" s="21"/>
      <c r="D142" s="21"/>
      <c r="E142" s="21"/>
      <c r="F142" s="21"/>
      <c r="G142" s="21"/>
      <c r="H142" s="21"/>
      <c r="I142" s="21"/>
      <c r="J142" s="21"/>
      <c r="K142" s="21"/>
    </row>
    <row r="143" spans="1:11" ht="14.25" hidden="1">
      <c r="A143" s="21"/>
      <c r="B143" s="22"/>
      <c r="C143" s="21"/>
      <c r="D143" s="21"/>
      <c r="E143" s="21"/>
      <c r="F143" s="21"/>
      <c r="G143" s="21"/>
      <c r="H143" s="21"/>
      <c r="I143" s="21"/>
      <c r="J143" s="21"/>
      <c r="K143" s="21"/>
    </row>
    <row r="144" spans="1:11" ht="14.25" hidden="1">
      <c r="A144" s="21"/>
      <c r="B144" s="24"/>
      <c r="C144" s="23"/>
      <c r="D144" s="21"/>
      <c r="E144" s="21"/>
      <c r="F144" s="21"/>
      <c r="G144" s="21"/>
      <c r="H144" s="23"/>
      <c r="I144" s="21"/>
      <c r="J144" s="21"/>
      <c r="K144" s="21"/>
    </row>
    <row r="145" spans="1:11" ht="14.25" hidden="1">
      <c r="A145" s="21"/>
      <c r="B145" s="24"/>
      <c r="C145" s="23"/>
      <c r="D145" s="21"/>
      <c r="E145" s="21"/>
      <c r="F145" s="21"/>
      <c r="G145" s="21"/>
      <c r="H145" s="23"/>
      <c r="I145" s="21"/>
      <c r="J145" s="21"/>
      <c r="K145" s="21"/>
    </row>
    <row r="146" spans="1:11" ht="18.75" hidden="1">
      <c r="A146" s="314" t="s">
        <v>410</v>
      </c>
      <c r="B146" s="314"/>
      <c r="C146" s="314"/>
      <c r="D146" s="314"/>
      <c r="E146" s="314"/>
      <c r="F146" s="314"/>
      <c r="G146" s="314"/>
      <c r="H146" s="314"/>
      <c r="I146" s="314"/>
      <c r="J146" s="314"/>
      <c r="K146" s="21"/>
    </row>
    <row r="147" spans="1:11" ht="14.25" hidden="1">
      <c r="A147" s="21">
        <f>A100</f>
        <v>7000</v>
      </c>
      <c r="B147" s="24">
        <f>A147/100</f>
        <v>70</v>
      </c>
      <c r="C147" s="23">
        <f>INT(B147)</f>
        <v>70</v>
      </c>
      <c r="D147" s="21"/>
      <c r="E147" s="21"/>
      <c r="F147" s="21"/>
      <c r="G147" s="21" t="s">
        <v>374</v>
      </c>
      <c r="H147" s="23">
        <f>C147</f>
        <v>70</v>
      </c>
      <c r="I147" s="21" t="e">
        <f>VLOOKUP(H147,$AA$1:$AB$10,2,FALSE)</f>
        <v>#N/A</v>
      </c>
      <c r="J147" s="21" t="e">
        <f>IF(I147="Zero","",CONCATENATE(I147," Hundred "))</f>
        <v>#N/A</v>
      </c>
      <c r="K147" s="21"/>
    </row>
    <row r="148" spans="1:11" ht="14.25" hidden="1">
      <c r="A148" s="21">
        <f>A147-(C147*100)</f>
        <v>0</v>
      </c>
      <c r="B148" s="24">
        <f>A148/10</f>
        <v>0</v>
      </c>
      <c r="C148" s="23">
        <f>A148</f>
        <v>0</v>
      </c>
      <c r="D148" s="21"/>
      <c r="E148" s="21"/>
      <c r="F148" s="21"/>
      <c r="G148" s="21" t="s">
        <v>378</v>
      </c>
      <c r="H148" s="23">
        <f>C148</f>
        <v>0</v>
      </c>
      <c r="I148" s="21" t="str">
        <f>VLOOKUP(H148,$AA$1:$AB$101,2,FALSE)</f>
        <v>Zero</v>
      </c>
      <c r="J148" s="21" t="str">
        <f>I148</f>
        <v>Zero</v>
      </c>
      <c r="K148" s="21"/>
    </row>
    <row r="149" spans="1:11" ht="14.25" hidden="1">
      <c r="A149" s="21"/>
      <c r="B149" s="24"/>
      <c r="C149" s="23"/>
      <c r="D149" s="21"/>
      <c r="E149" s="21"/>
      <c r="F149" s="21"/>
      <c r="G149" s="313" t="e">
        <f>CONCATENATE("(Rupees ",J144," ",J145," ",J146," ",J147," and  ",J148," Only) ")</f>
        <v>#N/A</v>
      </c>
      <c r="H149" s="313"/>
      <c r="I149" s="313"/>
      <c r="J149" s="313"/>
      <c r="K149" s="21"/>
    </row>
    <row r="150" spans="1:11" ht="14.25" hidden="1">
      <c r="A150" s="21"/>
      <c r="B150" s="22"/>
      <c r="C150" s="21"/>
      <c r="D150" s="21"/>
      <c r="E150" s="21"/>
      <c r="F150" s="21"/>
      <c r="G150" s="21"/>
      <c r="H150" s="21"/>
      <c r="I150" s="21"/>
      <c r="J150" s="21"/>
      <c r="K150" s="21"/>
    </row>
    <row r="151" spans="1:11" ht="14.25" hidden="1">
      <c r="A151" s="21"/>
      <c r="B151" s="22"/>
      <c r="C151" s="21"/>
      <c r="D151" s="21"/>
      <c r="E151" s="21"/>
      <c r="F151" s="21"/>
      <c r="G151" s="21"/>
      <c r="H151" s="21"/>
      <c r="I151" s="21"/>
      <c r="J151" s="21"/>
      <c r="K151" s="21"/>
    </row>
    <row r="152" spans="1:11" ht="14.25" hidden="1">
      <c r="A152" s="21"/>
      <c r="B152" s="22"/>
      <c r="C152" s="21"/>
      <c r="D152" s="21"/>
      <c r="E152" s="21"/>
      <c r="F152" s="21"/>
      <c r="G152" s="21"/>
      <c r="H152" s="21"/>
      <c r="I152" s="21"/>
      <c r="J152" s="21"/>
      <c r="K152" s="21"/>
    </row>
    <row r="153" spans="1:11" ht="14.25" hidden="1">
      <c r="A153" s="21"/>
      <c r="B153" s="22"/>
      <c r="C153" s="21"/>
      <c r="D153" s="21"/>
      <c r="E153" s="21"/>
      <c r="F153" s="21"/>
      <c r="G153" s="21"/>
      <c r="H153" s="21"/>
      <c r="I153" s="21"/>
      <c r="J153" s="21"/>
      <c r="K153" s="21"/>
    </row>
    <row r="154" spans="1:11" ht="14.25" hidden="1">
      <c r="A154" s="21"/>
      <c r="B154" s="22"/>
      <c r="C154" s="21"/>
      <c r="D154" s="21"/>
      <c r="E154" s="21"/>
      <c r="F154" s="21"/>
      <c r="G154" s="21"/>
      <c r="H154" s="21"/>
      <c r="I154" s="21"/>
      <c r="J154" s="21"/>
      <c r="K154" s="21"/>
    </row>
    <row r="155" spans="1:11" ht="14.25" hidden="1">
      <c r="A155" s="21"/>
      <c r="B155" s="22"/>
      <c r="C155" s="21"/>
      <c r="D155" s="21"/>
      <c r="E155" s="21"/>
      <c r="F155" s="21"/>
      <c r="G155" s="21"/>
      <c r="H155" s="21"/>
      <c r="I155" s="21"/>
      <c r="J155" s="21"/>
      <c r="K155" s="21"/>
    </row>
    <row r="156" spans="1:11" ht="14.25" hidden="1">
      <c r="A156" s="21"/>
      <c r="B156" s="24"/>
      <c r="C156" s="23"/>
      <c r="D156" s="21"/>
      <c r="E156" s="21"/>
      <c r="F156" s="21"/>
      <c r="G156" s="21"/>
      <c r="H156" s="23"/>
      <c r="I156" s="21"/>
      <c r="J156" s="21"/>
      <c r="K156" s="21"/>
    </row>
    <row r="157" spans="1:11" ht="14.25" hidden="1">
      <c r="A157" s="21"/>
      <c r="B157" s="24"/>
      <c r="C157" s="23"/>
      <c r="D157" s="21"/>
      <c r="E157" s="21"/>
      <c r="F157" s="21"/>
      <c r="G157" s="21"/>
      <c r="H157" s="23"/>
      <c r="I157" s="21"/>
      <c r="J157" s="21"/>
      <c r="K157" s="21"/>
    </row>
    <row r="158" spans="1:11" ht="14.25" hidden="1">
      <c r="A158" s="21"/>
      <c r="B158" s="24"/>
      <c r="C158" s="23"/>
      <c r="D158" s="21"/>
      <c r="E158" s="21"/>
      <c r="F158" s="21"/>
      <c r="G158" s="21"/>
      <c r="H158" s="23"/>
      <c r="I158" s="21"/>
      <c r="J158" s="21"/>
      <c r="K158" s="21"/>
    </row>
    <row r="159" spans="1:11" ht="18.75" hidden="1">
      <c r="A159" s="314" t="s">
        <v>410</v>
      </c>
      <c r="B159" s="314"/>
      <c r="C159" s="314"/>
      <c r="D159" s="314"/>
      <c r="E159" s="314"/>
      <c r="F159" s="314"/>
      <c r="G159" s="314"/>
      <c r="H159" s="314"/>
      <c r="I159" s="314"/>
      <c r="J159" s="314"/>
      <c r="K159" s="21"/>
    </row>
    <row r="160" spans="1:11" ht="14.25" hidden="1">
      <c r="A160" s="21">
        <f>A100</f>
        <v>7000</v>
      </c>
      <c r="B160" s="24">
        <f>A160/10</f>
        <v>700</v>
      </c>
      <c r="C160" s="23">
        <f>A160</f>
        <v>7000</v>
      </c>
      <c r="D160" s="21"/>
      <c r="E160" s="21"/>
      <c r="F160" s="21"/>
      <c r="G160" s="21" t="s">
        <v>378</v>
      </c>
      <c r="H160" s="23">
        <f>C160</f>
        <v>7000</v>
      </c>
      <c r="I160" s="21" t="e">
        <f>VLOOKUP(H160,$AA$1:$AB$101,2,FALSE)</f>
        <v>#N/A</v>
      </c>
      <c r="J160" s="21" t="e">
        <f>I160</f>
        <v>#N/A</v>
      </c>
      <c r="K160" s="21"/>
    </row>
    <row r="161" spans="1:11" ht="14.25" hidden="1">
      <c r="A161" s="21"/>
      <c r="B161" s="24"/>
      <c r="C161" s="23"/>
      <c r="D161" s="21"/>
      <c r="E161" s="21"/>
      <c r="F161" s="21"/>
      <c r="G161" s="313" t="e">
        <f>CONCATENATE("(Rupees ",J156," ",J157," ",J158," ",J159," ",J160," Only) ")</f>
        <v>#N/A</v>
      </c>
      <c r="H161" s="313"/>
      <c r="I161" s="313"/>
      <c r="J161" s="313"/>
      <c r="K161" s="21"/>
    </row>
    <row r="162" spans="1:11" ht="14.25" hidden="1">
      <c r="A162" s="21"/>
      <c r="B162" s="22"/>
      <c r="C162" s="21"/>
      <c r="D162" s="21"/>
      <c r="E162" s="21"/>
      <c r="F162" s="21"/>
      <c r="G162" s="21"/>
      <c r="H162" s="21"/>
      <c r="I162" s="21"/>
      <c r="J162" s="21"/>
      <c r="K162" s="21"/>
    </row>
    <row r="163" spans="1:11" ht="14.25" hidden="1">
      <c r="A163" s="21"/>
      <c r="B163" s="22"/>
      <c r="C163" s="21"/>
      <c r="D163" s="21"/>
      <c r="E163" s="21"/>
      <c r="F163" s="21"/>
      <c r="G163" s="21"/>
      <c r="H163" s="21"/>
      <c r="I163" s="21"/>
      <c r="J163" s="21"/>
      <c r="K163" s="21"/>
    </row>
    <row r="164" spans="1:11" ht="14.25" hidden="1">
      <c r="A164" s="21"/>
      <c r="B164" s="22"/>
      <c r="C164" s="21"/>
      <c r="D164" s="21"/>
      <c r="E164" s="21"/>
      <c r="F164" s="21"/>
      <c r="G164" s="21"/>
      <c r="H164" s="21"/>
      <c r="I164" s="21"/>
      <c r="J164" s="21"/>
      <c r="K164" s="21"/>
    </row>
    <row r="165" spans="1:11" ht="14.25" hidden="1">
      <c r="A165" s="21"/>
      <c r="B165" s="22"/>
      <c r="C165" s="21"/>
      <c r="D165" s="21"/>
      <c r="E165" s="21"/>
      <c r="F165" s="21"/>
      <c r="G165" s="21"/>
      <c r="H165" s="21"/>
      <c r="I165" s="21"/>
      <c r="J165" s="21"/>
      <c r="K165" s="21"/>
    </row>
    <row r="166" spans="1:11" ht="15" hidden="1">
      <c r="A166" s="311" t="str">
        <f>IF(AND(A100&gt;=100000),G107,IF(AND(A100&gt;=10000,A100&lt;=99999),G122,IF(AND(A100&gt;=1000,A100&lt;=9999),G137,IF(AND(A100&gt;=100,A100&lt;=999),G149,G161))))</f>
        <v>(Rupees   Seven Thousand   and  Zero Only) </v>
      </c>
      <c r="B166" s="311"/>
      <c r="C166" s="311"/>
      <c r="D166" s="311"/>
      <c r="E166" s="311"/>
      <c r="F166" s="311"/>
      <c r="G166" s="311"/>
      <c r="H166" s="311"/>
      <c r="I166" s="311"/>
      <c r="J166" s="311"/>
      <c r="K166" s="21"/>
    </row>
    <row r="167" spans="1:11" ht="14.25" hidden="1">
      <c r="A167" s="21"/>
      <c r="B167" s="22"/>
      <c r="C167" s="21"/>
      <c r="D167" s="21"/>
      <c r="E167" s="21"/>
      <c r="F167" s="21"/>
      <c r="G167" s="21"/>
      <c r="H167" s="21"/>
      <c r="I167" s="21"/>
      <c r="J167" s="21"/>
      <c r="K167" s="21"/>
    </row>
    <row r="168" spans="1:11" ht="14.25" hidden="1">
      <c r="A168" s="21"/>
      <c r="B168" s="22"/>
      <c r="C168" s="21"/>
      <c r="D168" s="21"/>
      <c r="E168" s="21"/>
      <c r="F168" s="21"/>
      <c r="G168" s="21"/>
      <c r="H168" s="21"/>
      <c r="I168" s="21"/>
      <c r="J168" s="21"/>
      <c r="K168" s="21"/>
    </row>
    <row r="169" spans="1:11" ht="14.25" hidden="1">
      <c r="A169" s="21"/>
      <c r="B169" s="22"/>
      <c r="C169" s="21"/>
      <c r="D169" s="21"/>
      <c r="E169" s="21"/>
      <c r="F169" s="21"/>
      <c r="G169" s="21"/>
      <c r="H169" s="21"/>
      <c r="I169" s="21"/>
      <c r="J169" s="21"/>
      <c r="K169" s="21"/>
    </row>
    <row r="170" spans="1:11" ht="14.25" hidden="1">
      <c r="A170" s="21"/>
      <c r="B170" s="22"/>
      <c r="C170" s="21"/>
      <c r="D170" s="21"/>
      <c r="E170" s="21"/>
      <c r="F170" s="21"/>
      <c r="G170" s="21"/>
      <c r="H170" s="21"/>
      <c r="I170" s="21"/>
      <c r="J170" s="21"/>
      <c r="K170" s="21"/>
    </row>
    <row r="171" spans="1:11" ht="14.25" hidden="1">
      <c r="A171" s="21"/>
      <c r="B171" s="22"/>
      <c r="C171" s="21"/>
      <c r="D171" s="21"/>
      <c r="E171" s="21"/>
      <c r="F171" s="21"/>
      <c r="G171" s="21"/>
      <c r="H171" s="21"/>
      <c r="I171" s="21"/>
      <c r="J171" s="21"/>
      <c r="K171" s="21"/>
    </row>
    <row r="172" spans="1:11" ht="14.25" hidden="1">
      <c r="A172" s="21"/>
      <c r="B172" s="22"/>
      <c r="C172" s="21"/>
      <c r="D172" s="21"/>
      <c r="E172" s="21"/>
      <c r="F172" s="21"/>
      <c r="G172" s="21"/>
      <c r="H172" s="21"/>
      <c r="I172" s="21"/>
      <c r="J172" s="21"/>
      <c r="K172" s="21"/>
    </row>
    <row r="173" spans="1:11" ht="14.25" hidden="1">
      <c r="A173" s="21"/>
      <c r="B173" s="22"/>
      <c r="C173" s="21"/>
      <c r="D173" s="21"/>
      <c r="E173" s="21"/>
      <c r="F173" s="21"/>
      <c r="G173" s="21"/>
      <c r="H173" s="21"/>
      <c r="I173" s="21"/>
      <c r="J173" s="21"/>
      <c r="K173" s="21"/>
    </row>
    <row r="174" spans="1:11" ht="14.25" hidden="1">
      <c r="A174" s="21"/>
      <c r="B174" s="22"/>
      <c r="C174" s="21"/>
      <c r="D174" s="21"/>
      <c r="E174" s="21"/>
      <c r="F174" s="21"/>
      <c r="G174" s="21"/>
      <c r="H174" s="21"/>
      <c r="I174" s="21"/>
      <c r="J174" s="21"/>
      <c r="K174" s="21"/>
    </row>
    <row r="175" spans="1:11" ht="14.25" hidden="1">
      <c r="A175" s="21"/>
      <c r="B175" s="22"/>
      <c r="C175" s="21"/>
      <c r="D175" s="21"/>
      <c r="E175" s="21"/>
      <c r="F175" s="21"/>
      <c r="G175" s="21"/>
      <c r="H175" s="21"/>
      <c r="I175" s="21"/>
      <c r="J175" s="21"/>
      <c r="K175" s="21"/>
    </row>
    <row r="176" spans="1:11" ht="14.25" hidden="1">
      <c r="A176" s="21"/>
      <c r="B176" s="22"/>
      <c r="C176" s="21"/>
      <c r="D176" s="21"/>
      <c r="E176" s="21"/>
      <c r="F176" s="21"/>
      <c r="G176" s="21"/>
      <c r="H176" s="21"/>
      <c r="I176" s="21"/>
      <c r="J176" s="21"/>
      <c r="K176" s="21"/>
    </row>
    <row r="177" spans="1:11" ht="14.25" hidden="1">
      <c r="A177" s="21"/>
      <c r="B177" s="22"/>
      <c r="C177" s="21"/>
      <c r="D177" s="21"/>
      <c r="E177" s="21"/>
      <c r="F177" s="21"/>
      <c r="G177" s="21"/>
      <c r="H177" s="21"/>
      <c r="I177" s="21"/>
      <c r="J177" s="21"/>
      <c r="K177" s="21"/>
    </row>
    <row r="178" spans="1:11" ht="14.25" hidden="1">
      <c r="A178" s="21"/>
      <c r="B178" s="22"/>
      <c r="C178" s="21"/>
      <c r="D178" s="21"/>
      <c r="E178" s="21"/>
      <c r="F178" s="21"/>
      <c r="G178" s="21"/>
      <c r="H178" s="21"/>
      <c r="I178" s="21"/>
      <c r="J178" s="21"/>
      <c r="K178" s="21"/>
    </row>
    <row r="179" spans="1:11" ht="14.25" hidden="1">
      <c r="A179" s="21"/>
      <c r="B179" s="22"/>
      <c r="C179" s="21"/>
      <c r="D179" s="21"/>
      <c r="E179" s="21"/>
      <c r="F179" s="21"/>
      <c r="G179" s="21"/>
      <c r="H179" s="21"/>
      <c r="I179" s="21"/>
      <c r="J179" s="21"/>
      <c r="K179" s="21"/>
    </row>
    <row r="180" spans="1:11" ht="14.25" hidden="1">
      <c r="A180" s="21"/>
      <c r="B180" s="22"/>
      <c r="C180" s="21"/>
      <c r="D180" s="21"/>
      <c r="E180" s="21"/>
      <c r="F180" s="21"/>
      <c r="G180" s="21"/>
      <c r="H180" s="21"/>
      <c r="I180" s="21"/>
      <c r="J180" s="21"/>
      <c r="K180" s="21"/>
    </row>
    <row r="181" spans="1:11" ht="14.25" hidden="1">
      <c r="A181" s="21"/>
      <c r="B181" s="22"/>
      <c r="C181" s="21"/>
      <c r="D181" s="21"/>
      <c r="E181" s="21"/>
      <c r="F181" s="21"/>
      <c r="G181" s="21"/>
      <c r="H181" s="21"/>
      <c r="I181" s="21"/>
      <c r="J181" s="21"/>
      <c r="K181" s="21"/>
    </row>
    <row r="182" spans="1:11" ht="14.25" hidden="1">
      <c r="A182" s="21"/>
      <c r="B182" s="22"/>
      <c r="C182" s="21"/>
      <c r="D182" s="21"/>
      <c r="E182" s="21"/>
      <c r="F182" s="21"/>
      <c r="G182" s="21"/>
      <c r="H182" s="21"/>
      <c r="I182" s="21"/>
      <c r="J182" s="21"/>
      <c r="K182" s="21"/>
    </row>
    <row r="183" spans="1:11" ht="14.25" hidden="1">
      <c r="A183" s="21"/>
      <c r="B183" s="22"/>
      <c r="C183" s="21"/>
      <c r="D183" s="21"/>
      <c r="E183" s="21"/>
      <c r="F183" s="21"/>
      <c r="G183" s="21"/>
      <c r="H183" s="21"/>
      <c r="I183" s="21"/>
      <c r="J183" s="21"/>
      <c r="K183" s="21"/>
    </row>
    <row r="184" spans="1:11" ht="14.25" hidden="1">
      <c r="A184" s="21"/>
      <c r="B184" s="22"/>
      <c r="C184" s="21"/>
      <c r="D184" s="21"/>
      <c r="E184" s="21"/>
      <c r="F184" s="21"/>
      <c r="G184" s="21"/>
      <c r="H184" s="21"/>
      <c r="I184" s="21"/>
      <c r="J184" s="21"/>
      <c r="K184" s="21"/>
    </row>
    <row r="185" spans="1:11" ht="14.25" hidden="1">
      <c r="A185" s="21"/>
      <c r="B185" s="22"/>
      <c r="C185" s="21"/>
      <c r="D185" s="21"/>
      <c r="E185" s="21"/>
      <c r="F185" s="21"/>
      <c r="G185" s="21"/>
      <c r="H185" s="21"/>
      <c r="I185" s="21"/>
      <c r="J185" s="21"/>
      <c r="K185" s="21"/>
    </row>
    <row r="186" spans="1:11" ht="14.25" hidden="1">
      <c r="A186" s="21"/>
      <c r="B186" s="22"/>
      <c r="C186" s="21"/>
      <c r="D186" s="21"/>
      <c r="E186" s="21"/>
      <c r="F186" s="21"/>
      <c r="G186" s="21"/>
      <c r="H186" s="21"/>
      <c r="I186" s="21"/>
      <c r="J186" s="21"/>
      <c r="K186" s="21"/>
    </row>
    <row r="187" spans="1:11" ht="14.25" hidden="1">
      <c r="A187" s="21"/>
      <c r="B187" s="22"/>
      <c r="C187" s="21"/>
      <c r="D187" s="21"/>
      <c r="E187" s="21"/>
      <c r="F187" s="21"/>
      <c r="G187" s="21"/>
      <c r="H187" s="21"/>
      <c r="I187" s="21"/>
      <c r="J187" s="21"/>
      <c r="K187" s="21"/>
    </row>
    <row r="188" spans="1:11" ht="14.25" hidden="1">
      <c r="A188" s="21"/>
      <c r="B188" s="22"/>
      <c r="C188" s="21"/>
      <c r="D188" s="21"/>
      <c r="E188" s="21"/>
      <c r="F188" s="21"/>
      <c r="G188" s="21"/>
      <c r="H188" s="21"/>
      <c r="I188" s="21"/>
      <c r="J188" s="21"/>
      <c r="K188" s="21"/>
    </row>
    <row r="189" spans="1:11" ht="14.25" hidden="1">
      <c r="A189" s="21"/>
      <c r="B189" s="22"/>
      <c r="C189" s="21"/>
      <c r="D189" s="21"/>
      <c r="E189" s="21"/>
      <c r="F189" s="21"/>
      <c r="G189" s="21"/>
      <c r="H189" s="21"/>
      <c r="I189" s="21"/>
      <c r="J189" s="21"/>
      <c r="K189" s="21"/>
    </row>
    <row r="190" spans="1:11" ht="14.25" hidden="1">
      <c r="A190" s="21"/>
      <c r="B190" s="22"/>
      <c r="C190" s="21"/>
      <c r="D190" s="21"/>
      <c r="E190" s="21"/>
      <c r="F190" s="21"/>
      <c r="G190" s="21"/>
      <c r="H190" s="21"/>
      <c r="I190" s="21"/>
      <c r="J190" s="21"/>
      <c r="K190" s="21"/>
    </row>
    <row r="191" spans="1:11" ht="14.25" hidden="1">
      <c r="A191" s="21"/>
      <c r="B191" s="22"/>
      <c r="C191" s="21"/>
      <c r="D191" s="21"/>
      <c r="E191" s="21"/>
      <c r="F191" s="21"/>
      <c r="G191" s="21"/>
      <c r="H191" s="21"/>
      <c r="I191" s="21"/>
      <c r="J191" s="21"/>
      <c r="K191" s="21"/>
    </row>
    <row r="192" spans="1:11" ht="14.25" hidden="1">
      <c r="A192" s="21"/>
      <c r="B192" s="22"/>
      <c r="C192" s="21"/>
      <c r="D192" s="21"/>
      <c r="E192" s="21"/>
      <c r="F192" s="21"/>
      <c r="G192" s="21"/>
      <c r="H192" s="21"/>
      <c r="I192" s="21"/>
      <c r="J192" s="21"/>
      <c r="K192" s="21"/>
    </row>
    <row r="193" spans="1:11" ht="14.25" hidden="1">
      <c r="A193" s="21"/>
      <c r="B193" s="22"/>
      <c r="C193" s="21"/>
      <c r="D193" s="21"/>
      <c r="E193" s="21"/>
      <c r="F193" s="21"/>
      <c r="G193" s="21"/>
      <c r="H193" s="21"/>
      <c r="I193" s="21"/>
      <c r="J193" s="21"/>
      <c r="K193" s="21"/>
    </row>
    <row r="194" spans="1:11" ht="14.25" hidden="1">
      <c r="A194" s="21"/>
      <c r="B194" s="22"/>
      <c r="C194" s="21"/>
      <c r="D194" s="21"/>
      <c r="E194" s="21"/>
      <c r="F194" s="21"/>
      <c r="G194" s="21"/>
      <c r="H194" s="21"/>
      <c r="I194" s="21"/>
      <c r="J194" s="21"/>
      <c r="K194" s="21"/>
    </row>
    <row r="195" spans="1:11" ht="14.25" hidden="1">
      <c r="A195" s="21"/>
      <c r="B195" s="22"/>
      <c r="C195" s="21"/>
      <c r="D195" s="21"/>
      <c r="E195" s="21"/>
      <c r="F195" s="21"/>
      <c r="G195" s="21"/>
      <c r="H195" s="21"/>
      <c r="I195" s="21"/>
      <c r="J195" s="21"/>
      <c r="K195" s="21"/>
    </row>
    <row r="196" spans="1:11" ht="14.25" hidden="1">
      <c r="A196" s="21"/>
      <c r="B196" s="22"/>
      <c r="C196" s="21"/>
      <c r="D196" s="21"/>
      <c r="E196" s="21"/>
      <c r="F196" s="21"/>
      <c r="G196" s="21"/>
      <c r="H196" s="21"/>
      <c r="I196" s="21"/>
      <c r="J196" s="21"/>
      <c r="K196" s="21"/>
    </row>
    <row r="197" spans="1:11" ht="14.25" hidden="1">
      <c r="A197" s="21"/>
      <c r="B197" s="22"/>
      <c r="C197" s="21"/>
      <c r="D197" s="21"/>
      <c r="E197" s="21"/>
      <c r="F197" s="21"/>
      <c r="G197" s="21"/>
      <c r="H197" s="21"/>
      <c r="I197" s="21"/>
      <c r="J197" s="21"/>
      <c r="K197" s="21"/>
    </row>
    <row r="198" spans="1:11" ht="14.25" hidden="1">
      <c r="A198" s="21"/>
      <c r="B198" s="22"/>
      <c r="C198" s="21"/>
      <c r="D198" s="21"/>
      <c r="E198" s="21"/>
      <c r="F198" s="21"/>
      <c r="G198" s="21"/>
      <c r="H198" s="21"/>
      <c r="I198" s="21"/>
      <c r="J198" s="21"/>
      <c r="K198" s="21"/>
    </row>
    <row r="199" spans="1:11" ht="14.25" hidden="1">
      <c r="A199" s="31"/>
      <c r="B199" s="32"/>
      <c r="C199" s="21"/>
      <c r="D199" s="21"/>
      <c r="E199" s="21"/>
      <c r="F199" s="21"/>
      <c r="G199" s="21"/>
      <c r="H199" s="21"/>
      <c r="I199" s="21"/>
      <c r="J199" s="21"/>
      <c r="K199" s="21"/>
    </row>
    <row r="200" spans="1:27" s="14" customFormat="1" ht="22.5" customHeight="1">
      <c r="A200" s="33">
        <f>5!H26</f>
        <v>400</v>
      </c>
      <c r="B200" s="34" t="str">
        <f>A266</f>
        <v>(Rupees    Four Hundred  and  Zero Only) </v>
      </c>
      <c r="C200" s="35"/>
      <c r="D200" s="35"/>
      <c r="E200" s="35"/>
      <c r="F200" s="35"/>
      <c r="G200" s="35"/>
      <c r="H200" s="35"/>
      <c r="I200" s="35"/>
      <c r="J200" s="35"/>
      <c r="K200" s="35"/>
      <c r="AA200" s="15"/>
    </row>
    <row r="201" spans="1:11" ht="18.75" hidden="1">
      <c r="A201" s="312" t="s">
        <v>358</v>
      </c>
      <c r="B201" s="312"/>
      <c r="C201" s="312"/>
      <c r="D201" s="312"/>
      <c r="E201" s="312"/>
      <c r="F201" s="312"/>
      <c r="G201" s="312"/>
      <c r="H201" s="312"/>
      <c r="I201" s="312"/>
      <c r="J201" s="312"/>
      <c r="K201" s="312"/>
    </row>
    <row r="202" spans="1:11" ht="14.25" hidden="1">
      <c r="A202" s="21">
        <f>A200</f>
        <v>400</v>
      </c>
      <c r="B202" s="24">
        <f>A202/100000</f>
        <v>0.004</v>
      </c>
      <c r="C202" s="23">
        <f>INT(B202)</f>
        <v>0</v>
      </c>
      <c r="D202" s="21"/>
      <c r="E202" s="21"/>
      <c r="F202" s="21"/>
      <c r="G202" s="21" t="s">
        <v>362</v>
      </c>
      <c r="H202" s="23">
        <f>C202</f>
        <v>0</v>
      </c>
      <c r="I202" s="21" t="str">
        <f>VLOOKUP(H202,$AA$1:$AB$10,2,FALSE)</f>
        <v>Zero</v>
      </c>
      <c r="J202" s="21" t="str">
        <f>CONCATENATE(I202," Lakhs ")</f>
        <v>Zero Lakhs </v>
      </c>
      <c r="K202" s="21"/>
    </row>
    <row r="203" spans="1:11" ht="14.25" hidden="1">
      <c r="A203" s="21">
        <f>A202-(C202*100000)</f>
        <v>400</v>
      </c>
      <c r="B203" s="24">
        <f>A203/10000</f>
        <v>0.04</v>
      </c>
      <c r="C203" s="23">
        <f>INT(B203)</f>
        <v>0</v>
      </c>
      <c r="D203" s="21"/>
      <c r="E203" s="21"/>
      <c r="F203" s="21"/>
      <c r="G203" s="21" t="s">
        <v>366</v>
      </c>
      <c r="H203" s="23">
        <f>C203</f>
        <v>0</v>
      </c>
      <c r="I203" s="21" t="str">
        <f>VLOOKUP(H203,$AA$1:$AB$10,2,FALSE)</f>
        <v>Zero</v>
      </c>
      <c r="J203" s="21">
        <f>IF(AND(I203="Zero"),"",IF(AND(H203=1),VLOOKUP(H204,$AA$1:$AD$10,4,FALSE),VLOOKUP(I203,$AB$1:$AC$10,2,FALSE)))</f>
      </c>
      <c r="K203" s="21"/>
    </row>
    <row r="204" spans="1:11" ht="14.25" hidden="1">
      <c r="A204" s="21">
        <f>A203-(C203*10000)</f>
        <v>400</v>
      </c>
      <c r="B204" s="24">
        <f>A204/1000</f>
        <v>0.4</v>
      </c>
      <c r="C204" s="23">
        <f>INT(B204)</f>
        <v>0</v>
      </c>
      <c r="D204" s="21"/>
      <c r="E204" s="21"/>
      <c r="F204" s="21"/>
      <c r="G204" s="21" t="s">
        <v>370</v>
      </c>
      <c r="H204" s="23">
        <f>C204</f>
        <v>0</v>
      </c>
      <c r="I204" s="21" t="str">
        <f>VLOOKUP(H204,$AA$1:$AB$10,2,FALSE)</f>
        <v>Zero</v>
      </c>
      <c r="J204" s="21" t="str">
        <f>IF(AND(I204="Zero")," Thousand ",IF(AND(H203=1)," Thousand ",CONCATENATE(I204," Thousand ")))</f>
        <v> Thousand </v>
      </c>
      <c r="K204" s="21"/>
    </row>
    <row r="205" spans="1:11" ht="14.25" hidden="1">
      <c r="A205" s="21">
        <f>A204-(C204*1000)</f>
        <v>400</v>
      </c>
      <c r="B205" s="24">
        <f>A205/100</f>
        <v>4</v>
      </c>
      <c r="C205" s="23">
        <f>INT(B205)</f>
        <v>4</v>
      </c>
      <c r="D205" s="21"/>
      <c r="E205" s="21"/>
      <c r="F205" s="21"/>
      <c r="G205" s="21" t="s">
        <v>374</v>
      </c>
      <c r="H205" s="23">
        <f>C205</f>
        <v>4</v>
      </c>
      <c r="I205" s="21" t="str">
        <f>VLOOKUP(H205,$AA$1:$AB$10,2,FALSE)</f>
        <v>Four</v>
      </c>
      <c r="J205" s="21" t="str">
        <f>IF(I205="Zero","",CONCATENATE(I205," Hundred "))</f>
        <v>Four Hundred </v>
      </c>
      <c r="K205" s="21"/>
    </row>
    <row r="206" spans="1:11" ht="14.25" hidden="1">
      <c r="A206" s="21">
        <f>A205-(C205*100)</f>
        <v>0</v>
      </c>
      <c r="B206" s="24">
        <f>A206/10</f>
        <v>0</v>
      </c>
      <c r="C206" s="23">
        <f>A206</f>
        <v>0</v>
      </c>
      <c r="D206" s="21"/>
      <c r="E206" s="21"/>
      <c r="F206" s="21"/>
      <c r="G206" s="21" t="s">
        <v>378</v>
      </c>
      <c r="H206" s="23">
        <f>C206</f>
        <v>0</v>
      </c>
      <c r="I206" s="21" t="str">
        <f>VLOOKUP(H206,$AA$1:$AB$101,2,FALSE)</f>
        <v>Zero</v>
      </c>
      <c r="J206" s="21" t="str">
        <f>I206</f>
        <v>Zero</v>
      </c>
      <c r="K206" s="21"/>
    </row>
    <row r="207" spans="1:11" ht="14.25" hidden="1">
      <c r="A207" s="21"/>
      <c r="B207" s="24"/>
      <c r="C207" s="23"/>
      <c r="D207" s="21"/>
      <c r="E207" s="21"/>
      <c r="F207" s="21"/>
      <c r="G207" s="313" t="str">
        <f>CONCATENATE("(Rupees ",J202," ",J203," ",J204," ",J205," and  ",J206," Only) ")</f>
        <v>(Rupees Zero Lakhs    Thousand  Four Hundred  and  Zero Only) </v>
      </c>
      <c r="H207" s="313"/>
      <c r="I207" s="313"/>
      <c r="J207" s="313"/>
      <c r="K207" s="21"/>
    </row>
    <row r="208" spans="1:11" ht="14.25" hidden="1">
      <c r="A208" s="21"/>
      <c r="B208" s="24"/>
      <c r="C208" s="23"/>
      <c r="D208" s="21"/>
      <c r="E208" s="21"/>
      <c r="F208" s="21"/>
      <c r="G208" s="21"/>
      <c r="H208" s="21"/>
      <c r="I208" s="21"/>
      <c r="J208" s="21"/>
      <c r="K208" s="21"/>
    </row>
    <row r="209" spans="1:11" ht="14.25" hidden="1">
      <c r="A209" s="21"/>
      <c r="B209" s="24"/>
      <c r="C209" s="23"/>
      <c r="D209" s="21"/>
      <c r="E209" s="21"/>
      <c r="F209" s="21"/>
      <c r="G209" s="21"/>
      <c r="H209" s="21"/>
      <c r="I209" s="21"/>
      <c r="J209" s="21"/>
      <c r="K209" s="21"/>
    </row>
    <row r="210" spans="1:11" ht="14.25" hidden="1">
      <c r="A210" s="21"/>
      <c r="B210" s="24"/>
      <c r="C210" s="23"/>
      <c r="D210" s="21"/>
      <c r="E210" s="21"/>
      <c r="F210" s="21"/>
      <c r="G210" s="21"/>
      <c r="H210" s="21"/>
      <c r="I210" s="21"/>
      <c r="J210" s="21"/>
      <c r="K210" s="21"/>
    </row>
    <row r="211" spans="1:11" ht="14.25" hidden="1">
      <c r="A211" s="21"/>
      <c r="B211" s="24"/>
      <c r="C211" s="23"/>
      <c r="D211" s="21"/>
      <c r="E211" s="21"/>
      <c r="F211" s="21"/>
      <c r="G211" s="21"/>
      <c r="H211" s="21"/>
      <c r="I211" s="21"/>
      <c r="J211" s="21"/>
      <c r="K211" s="21"/>
    </row>
    <row r="212" spans="1:11" ht="14.25" hidden="1">
      <c r="A212" s="21"/>
      <c r="B212" s="24"/>
      <c r="C212" s="23"/>
      <c r="D212" s="21"/>
      <c r="E212" s="21"/>
      <c r="F212" s="21"/>
      <c r="G212" s="21"/>
      <c r="H212" s="28"/>
      <c r="I212" s="28"/>
      <c r="J212" s="28"/>
      <c r="K212" s="28"/>
    </row>
    <row r="213" spans="1:11" ht="14.25" hidden="1">
      <c r="A213" s="21"/>
      <c r="B213" s="24"/>
      <c r="C213" s="23"/>
      <c r="D213" s="21"/>
      <c r="E213" s="21"/>
      <c r="F213" s="21"/>
      <c r="G213" s="21"/>
      <c r="H213" s="21"/>
      <c r="I213" s="21"/>
      <c r="J213" s="21"/>
      <c r="K213" s="21"/>
    </row>
    <row r="214" spans="1:11" ht="14.25" hidden="1">
      <c r="A214" s="21"/>
      <c r="B214" s="24"/>
      <c r="C214" s="23"/>
      <c r="D214" s="21"/>
      <c r="E214" s="21"/>
      <c r="F214" s="21"/>
      <c r="G214" s="21"/>
      <c r="H214" s="23"/>
      <c r="I214" s="21"/>
      <c r="J214" s="21"/>
      <c r="K214" s="21"/>
    </row>
    <row r="215" spans="1:11" ht="14.25" hidden="1">
      <c r="A215" s="21"/>
      <c r="B215" s="24"/>
      <c r="C215" s="23"/>
      <c r="D215" s="21"/>
      <c r="E215" s="21"/>
      <c r="F215" s="21"/>
      <c r="G215" s="21"/>
      <c r="H215" s="23"/>
      <c r="I215" s="21"/>
      <c r="J215" s="21"/>
      <c r="K215" s="21"/>
    </row>
    <row r="216" spans="1:11" ht="14.25" hidden="1">
      <c r="A216" s="21"/>
      <c r="B216" s="24"/>
      <c r="C216" s="23"/>
      <c r="D216" s="21"/>
      <c r="E216" s="21"/>
      <c r="F216" s="21"/>
      <c r="G216" s="21"/>
      <c r="H216" s="23"/>
      <c r="I216" s="21"/>
      <c r="J216" s="21"/>
      <c r="K216" s="21"/>
    </row>
    <row r="217" spans="1:11" ht="18.75" hidden="1">
      <c r="A217" s="314" t="s">
        <v>382</v>
      </c>
      <c r="B217" s="314"/>
      <c r="C217" s="314"/>
      <c r="D217" s="314"/>
      <c r="E217" s="314"/>
      <c r="F217" s="314"/>
      <c r="G217" s="314"/>
      <c r="H217" s="314"/>
      <c r="I217" s="314"/>
      <c r="J217" s="314"/>
      <c r="K217" s="21"/>
    </row>
    <row r="218" spans="1:11" ht="14.25" hidden="1">
      <c r="A218" s="21">
        <f>A200</f>
        <v>400</v>
      </c>
      <c r="B218" s="24">
        <f>A218/10000</f>
        <v>0.04</v>
      </c>
      <c r="C218" s="23">
        <f>INT(B218)</f>
        <v>0</v>
      </c>
      <c r="D218" s="21"/>
      <c r="E218" s="21"/>
      <c r="F218" s="21"/>
      <c r="G218" s="21" t="s">
        <v>366</v>
      </c>
      <c r="H218" s="23">
        <f>C218</f>
        <v>0</v>
      </c>
      <c r="I218" s="21" t="str">
        <f>VLOOKUP(H218,$AA$1:$AB$10,2,FALSE)</f>
        <v>Zero</v>
      </c>
      <c r="J218" s="21">
        <f>IF(AND(I218="Zero"),"",IF(AND(H218=1),VLOOKUP(H219,$AA$1:$AD$10,4,FALSE),VLOOKUP(I218,$AB$1:$AC$10,2,FALSE)))</f>
      </c>
      <c r="K218" s="21"/>
    </row>
    <row r="219" spans="1:11" ht="14.25" hidden="1">
      <c r="A219" s="21">
        <f>A218-(C218*10000)</f>
        <v>400</v>
      </c>
      <c r="B219" s="24">
        <f>A219/1000</f>
        <v>0.4</v>
      </c>
      <c r="C219" s="23">
        <f>INT(B219)</f>
        <v>0</v>
      </c>
      <c r="D219" s="21"/>
      <c r="E219" s="21"/>
      <c r="F219" s="21"/>
      <c r="G219" s="21" t="s">
        <v>370</v>
      </c>
      <c r="H219" s="23">
        <f>C219</f>
        <v>0</v>
      </c>
      <c r="I219" s="21" t="str">
        <f>VLOOKUP(H219,$AA$1:$AB$10,2,FALSE)</f>
        <v>Zero</v>
      </c>
      <c r="J219" s="21" t="str">
        <f>IF(AND(I219="Zero")," Thousand ",IF(AND(H218=1)," Thousand ",CONCATENATE(I219," Thousand ")))</f>
        <v> Thousand </v>
      </c>
      <c r="K219" s="21"/>
    </row>
    <row r="220" spans="1:11" ht="14.25" hidden="1">
      <c r="A220" s="21">
        <f>A219-(C219*1000)</f>
        <v>400</v>
      </c>
      <c r="B220" s="24">
        <f>A220/100</f>
        <v>4</v>
      </c>
      <c r="C220" s="23">
        <f>INT(B220)</f>
        <v>4</v>
      </c>
      <c r="D220" s="21"/>
      <c r="E220" s="21"/>
      <c r="F220" s="21"/>
      <c r="G220" s="21" t="s">
        <v>374</v>
      </c>
      <c r="H220" s="23">
        <f>C220</f>
        <v>4</v>
      </c>
      <c r="I220" s="21" t="str">
        <f>VLOOKUP(H220,$AA$1:$AB$10,2,FALSE)</f>
        <v>Four</v>
      </c>
      <c r="J220" s="21" t="str">
        <f>IF(I220="Zero","",CONCATENATE(I220," Hundred "))</f>
        <v>Four Hundred </v>
      </c>
      <c r="K220" s="21"/>
    </row>
    <row r="221" spans="1:11" ht="14.25" hidden="1">
      <c r="A221" s="21">
        <f>A220-(C220*100)</f>
        <v>0</v>
      </c>
      <c r="B221" s="24">
        <f>A221/10</f>
        <v>0</v>
      </c>
      <c r="C221" s="23">
        <f>A221</f>
        <v>0</v>
      </c>
      <c r="D221" s="21"/>
      <c r="E221" s="21"/>
      <c r="F221" s="21"/>
      <c r="G221" s="21" t="s">
        <v>378</v>
      </c>
      <c r="H221" s="23">
        <f>C221</f>
        <v>0</v>
      </c>
      <c r="I221" s="21" t="str">
        <f>VLOOKUP(H221,$AA$1:$AB$101,2,FALSE)</f>
        <v>Zero</v>
      </c>
      <c r="J221" s="21" t="str">
        <f>I221</f>
        <v>Zero</v>
      </c>
      <c r="K221" s="21"/>
    </row>
    <row r="222" spans="1:11" ht="14.25" hidden="1">
      <c r="A222" s="21"/>
      <c r="B222" s="24"/>
      <c r="C222" s="23"/>
      <c r="D222" s="21"/>
      <c r="E222" s="21"/>
      <c r="F222" s="21"/>
      <c r="G222" s="313" t="str">
        <f>CONCATENATE("(Rupees ",J217," ",J218," ",J219," ",J220," and  ",J221," Only) ")</f>
        <v>(Rupees    Thousand  Four Hundred  and  Zero Only) </v>
      </c>
      <c r="H222" s="313"/>
      <c r="I222" s="313"/>
      <c r="J222" s="313"/>
      <c r="K222" s="21"/>
    </row>
    <row r="223" spans="1:11" ht="14.25" hidden="1">
      <c r="A223" s="21"/>
      <c r="B223" s="24"/>
      <c r="C223" s="23"/>
      <c r="D223" s="21"/>
      <c r="E223" s="21"/>
      <c r="F223" s="21"/>
      <c r="G223" s="21"/>
      <c r="H223" s="23"/>
      <c r="I223" s="21"/>
      <c r="J223" s="21"/>
      <c r="K223" s="21"/>
    </row>
    <row r="224" spans="1:11" ht="14.25" hidden="1">
      <c r="A224" s="21"/>
      <c r="B224" s="24"/>
      <c r="C224" s="23"/>
      <c r="D224" s="21"/>
      <c r="E224" s="21"/>
      <c r="F224" s="21"/>
      <c r="G224" s="21"/>
      <c r="H224" s="23"/>
      <c r="I224" s="21"/>
      <c r="J224" s="21"/>
      <c r="K224" s="21"/>
    </row>
    <row r="225" spans="1:11" ht="14.25" hidden="1">
      <c r="A225" s="21"/>
      <c r="B225" s="24"/>
      <c r="C225" s="23"/>
      <c r="D225" s="21"/>
      <c r="E225" s="21"/>
      <c r="F225" s="21"/>
      <c r="G225" s="313"/>
      <c r="H225" s="313"/>
      <c r="I225" s="313"/>
      <c r="J225" s="313"/>
      <c r="K225" s="21"/>
    </row>
    <row r="226" spans="1:11" ht="14.25" hidden="1">
      <c r="A226" s="21"/>
      <c r="B226" s="24"/>
      <c r="C226" s="23"/>
      <c r="D226" s="21"/>
      <c r="E226" s="21"/>
      <c r="F226" s="21"/>
      <c r="G226" s="21"/>
      <c r="H226" s="23"/>
      <c r="I226" s="21"/>
      <c r="J226" s="21"/>
      <c r="K226" s="21"/>
    </row>
    <row r="227" spans="1:11" ht="14.25" hidden="1">
      <c r="A227" s="21"/>
      <c r="B227" s="24"/>
      <c r="C227" s="23"/>
      <c r="D227" s="21"/>
      <c r="E227" s="21"/>
      <c r="F227" s="21"/>
      <c r="G227" s="21"/>
      <c r="H227" s="23"/>
      <c r="I227" s="21"/>
      <c r="J227" s="21"/>
      <c r="K227" s="21"/>
    </row>
    <row r="228" spans="1:11" ht="14.25" hidden="1">
      <c r="A228" s="21"/>
      <c r="B228" s="24"/>
      <c r="C228" s="23"/>
      <c r="D228" s="21"/>
      <c r="E228" s="21"/>
      <c r="F228" s="21"/>
      <c r="G228" s="30"/>
      <c r="H228" s="30"/>
      <c r="I228" s="30"/>
      <c r="J228" s="30"/>
      <c r="K228" s="21"/>
    </row>
    <row r="229" spans="1:11" ht="14.25" hidden="1">
      <c r="A229" s="21"/>
      <c r="B229" s="22"/>
      <c r="C229" s="21"/>
      <c r="D229" s="21"/>
      <c r="E229" s="21"/>
      <c r="F229" s="21"/>
      <c r="G229" s="21"/>
      <c r="H229" s="21"/>
      <c r="I229" s="21"/>
      <c r="J229" s="21"/>
      <c r="K229" s="21"/>
    </row>
    <row r="230" spans="1:11" ht="14.25" hidden="1">
      <c r="A230" s="21"/>
      <c r="B230" s="22"/>
      <c r="C230" s="21"/>
      <c r="D230" s="21"/>
      <c r="E230" s="21"/>
      <c r="F230" s="21"/>
      <c r="G230" s="21"/>
      <c r="H230" s="21"/>
      <c r="I230" s="21"/>
      <c r="J230" s="21"/>
      <c r="K230" s="21"/>
    </row>
    <row r="231" spans="1:11" ht="14.25" hidden="1">
      <c r="A231" s="21"/>
      <c r="B231" s="22"/>
      <c r="C231" s="21"/>
      <c r="D231" s="21"/>
      <c r="E231" s="21"/>
      <c r="F231" s="21"/>
      <c r="G231" s="21"/>
      <c r="H231" s="21"/>
      <c r="I231" s="21"/>
      <c r="J231" s="21"/>
      <c r="K231" s="21"/>
    </row>
    <row r="232" spans="1:11" ht="14.25" hidden="1">
      <c r="A232" s="21"/>
      <c r="B232" s="24"/>
      <c r="C232" s="23"/>
      <c r="D232" s="21"/>
      <c r="E232" s="21"/>
      <c r="F232" s="21"/>
      <c r="G232" s="21"/>
      <c r="H232" s="23"/>
      <c r="I232" s="21"/>
      <c r="J232" s="21"/>
      <c r="K232" s="21"/>
    </row>
    <row r="233" spans="1:11" ht="18.75" hidden="1">
      <c r="A233" s="314" t="s">
        <v>397</v>
      </c>
      <c r="B233" s="314"/>
      <c r="C233" s="314"/>
      <c r="D233" s="314"/>
      <c r="E233" s="314"/>
      <c r="F233" s="314"/>
      <c r="G233" s="314"/>
      <c r="H233" s="314"/>
      <c r="I233" s="314"/>
      <c r="J233" s="314"/>
      <c r="K233" s="21"/>
    </row>
    <row r="234" spans="1:11" ht="14.25" hidden="1">
      <c r="A234" s="21">
        <f>A200</f>
        <v>400</v>
      </c>
      <c r="B234" s="24">
        <f>A234/1000</f>
        <v>0.4</v>
      </c>
      <c r="C234" s="23">
        <f>INT(B234)</f>
        <v>0</v>
      </c>
      <c r="D234" s="21"/>
      <c r="E234" s="21"/>
      <c r="F234" s="21"/>
      <c r="G234" s="21" t="s">
        <v>370</v>
      </c>
      <c r="H234" s="23">
        <f>C234</f>
        <v>0</v>
      </c>
      <c r="I234" s="21" t="str">
        <f>VLOOKUP(H234,$AA$1:$AB$10,2,FALSE)</f>
        <v>Zero</v>
      </c>
      <c r="J234" s="21" t="str">
        <f>IF(AND(I234="Zero")," Thousand ",IF(AND(H233=1)," Thousand ",CONCATENATE(I234," Thousand ")))</f>
        <v> Thousand </v>
      </c>
      <c r="K234" s="21"/>
    </row>
    <row r="235" spans="1:11" ht="14.25" hidden="1">
      <c r="A235" s="21">
        <f>A234-(C234*1000)</f>
        <v>400</v>
      </c>
      <c r="B235" s="24">
        <f>A235/100</f>
        <v>4</v>
      </c>
      <c r="C235" s="23">
        <f>INT(B235)</f>
        <v>4</v>
      </c>
      <c r="D235" s="21"/>
      <c r="E235" s="21"/>
      <c r="F235" s="21"/>
      <c r="G235" s="21" t="s">
        <v>374</v>
      </c>
      <c r="H235" s="23">
        <f>C235</f>
        <v>4</v>
      </c>
      <c r="I235" s="21" t="str">
        <f>VLOOKUP(H235,$AA$1:$AB$10,2,FALSE)</f>
        <v>Four</v>
      </c>
      <c r="J235" s="21" t="str">
        <f>IF(I235="Zero","",CONCATENATE(I235," Hundred "))</f>
        <v>Four Hundred </v>
      </c>
      <c r="K235" s="21"/>
    </row>
    <row r="236" spans="1:11" ht="14.25" hidden="1">
      <c r="A236" s="21">
        <f>A235-(C235*100)</f>
        <v>0</v>
      </c>
      <c r="B236" s="24">
        <f>A236/10</f>
        <v>0</v>
      </c>
      <c r="C236" s="23">
        <f>A236</f>
        <v>0</v>
      </c>
      <c r="D236" s="21"/>
      <c r="E236" s="21"/>
      <c r="F236" s="21"/>
      <c r="G236" s="21" t="s">
        <v>378</v>
      </c>
      <c r="H236" s="23">
        <f>C236</f>
        <v>0</v>
      </c>
      <c r="I236" s="21" t="str">
        <f>VLOOKUP(H236,$AA$1:$AB$101,2,FALSE)</f>
        <v>Zero</v>
      </c>
      <c r="J236" s="21" t="str">
        <f>I236</f>
        <v>Zero</v>
      </c>
      <c r="K236" s="21"/>
    </row>
    <row r="237" spans="1:11" ht="14.25" hidden="1">
      <c r="A237" s="21"/>
      <c r="B237" s="24"/>
      <c r="C237" s="23"/>
      <c r="D237" s="21"/>
      <c r="E237" s="21"/>
      <c r="F237" s="21"/>
      <c r="G237" s="313" t="str">
        <f>CONCATENATE("(Rupees ",J232," ",J233," ",J234," ",J235," and  ",J236," Only) ")</f>
        <v>(Rupees    Thousand  Four Hundred  and  Zero Only) </v>
      </c>
      <c r="H237" s="313"/>
      <c r="I237" s="313"/>
      <c r="J237" s="313"/>
      <c r="K237" s="21"/>
    </row>
    <row r="238" spans="1:11" ht="14.25" hidden="1">
      <c r="A238" s="21"/>
      <c r="B238" s="24"/>
      <c r="C238" s="23"/>
      <c r="D238" s="21"/>
      <c r="E238" s="21"/>
      <c r="F238" s="21"/>
      <c r="G238" s="313"/>
      <c r="H238" s="313"/>
      <c r="I238" s="313"/>
      <c r="J238" s="313"/>
      <c r="K238" s="21"/>
    </row>
    <row r="239" spans="1:11" ht="14.25" hidden="1">
      <c r="A239" s="21"/>
      <c r="B239" s="22"/>
      <c r="C239" s="21"/>
      <c r="D239" s="21"/>
      <c r="E239" s="21"/>
      <c r="F239" s="21"/>
      <c r="G239" s="21"/>
      <c r="H239" s="21"/>
      <c r="I239" s="21"/>
      <c r="J239" s="21"/>
      <c r="K239" s="21"/>
    </row>
    <row r="240" spans="1:11" ht="14.25" hidden="1">
      <c r="A240" s="21"/>
      <c r="B240" s="22"/>
      <c r="C240" s="21"/>
      <c r="D240" s="21"/>
      <c r="E240" s="21"/>
      <c r="F240" s="21"/>
      <c r="G240" s="21"/>
      <c r="H240" s="21"/>
      <c r="I240" s="21"/>
      <c r="J240" s="21"/>
      <c r="K240" s="21"/>
    </row>
    <row r="241" spans="1:11" ht="14.25" hidden="1">
      <c r="A241" s="21"/>
      <c r="B241" s="22"/>
      <c r="C241" s="21"/>
      <c r="D241" s="21"/>
      <c r="E241" s="21"/>
      <c r="F241" s="21"/>
      <c r="G241" s="21"/>
      <c r="H241" s="21"/>
      <c r="I241" s="21"/>
      <c r="J241" s="21"/>
      <c r="K241" s="21"/>
    </row>
    <row r="242" spans="1:11" ht="14.25" hidden="1">
      <c r="A242" s="21"/>
      <c r="B242" s="22"/>
      <c r="C242" s="21"/>
      <c r="D242" s="21"/>
      <c r="E242" s="21"/>
      <c r="F242" s="21"/>
      <c r="G242" s="21"/>
      <c r="H242" s="21"/>
      <c r="I242" s="21"/>
      <c r="J242" s="21"/>
      <c r="K242" s="21"/>
    </row>
    <row r="243" spans="1:11" ht="14.25" hidden="1">
      <c r="A243" s="21"/>
      <c r="B243" s="22"/>
      <c r="C243" s="21"/>
      <c r="D243" s="21"/>
      <c r="E243" s="21"/>
      <c r="F243" s="21"/>
      <c r="G243" s="21"/>
      <c r="H243" s="21"/>
      <c r="I243" s="21"/>
      <c r="J243" s="21"/>
      <c r="K243" s="21"/>
    </row>
    <row r="244" spans="1:11" ht="14.25" hidden="1">
      <c r="A244" s="21"/>
      <c r="B244" s="24"/>
      <c r="C244" s="23"/>
      <c r="D244" s="21"/>
      <c r="E244" s="21"/>
      <c r="F244" s="21"/>
      <c r="G244" s="21"/>
      <c r="H244" s="23"/>
      <c r="I244" s="21"/>
      <c r="J244" s="21"/>
      <c r="K244" s="21"/>
    </row>
    <row r="245" spans="1:11" ht="14.25" hidden="1">
      <c r="A245" s="21"/>
      <c r="B245" s="24"/>
      <c r="C245" s="23"/>
      <c r="D245" s="21"/>
      <c r="E245" s="21"/>
      <c r="F245" s="21"/>
      <c r="G245" s="21"/>
      <c r="H245" s="23"/>
      <c r="I245" s="21"/>
      <c r="J245" s="21"/>
      <c r="K245" s="21"/>
    </row>
    <row r="246" spans="1:11" ht="18.75" hidden="1">
      <c r="A246" s="314" t="s">
        <v>410</v>
      </c>
      <c r="B246" s="314"/>
      <c r="C246" s="314"/>
      <c r="D246" s="314"/>
      <c r="E246" s="314"/>
      <c r="F246" s="314"/>
      <c r="G246" s="314"/>
      <c r="H246" s="314"/>
      <c r="I246" s="314"/>
      <c r="J246" s="314"/>
      <c r="K246" s="21"/>
    </row>
    <row r="247" spans="1:11" ht="14.25" hidden="1">
      <c r="A247" s="21">
        <f>A200</f>
        <v>400</v>
      </c>
      <c r="B247" s="24">
        <f>A247/100</f>
        <v>4</v>
      </c>
      <c r="C247" s="23">
        <f>INT(B247)</f>
        <v>4</v>
      </c>
      <c r="D247" s="21"/>
      <c r="E247" s="21"/>
      <c r="F247" s="21"/>
      <c r="G247" s="21" t="s">
        <v>374</v>
      </c>
      <c r="H247" s="23">
        <f>C247</f>
        <v>4</v>
      </c>
      <c r="I247" s="21" t="str">
        <f>VLOOKUP(H247,$AA$1:$AB$10,2,FALSE)</f>
        <v>Four</v>
      </c>
      <c r="J247" s="21" t="str">
        <f>IF(I247="Zero","",CONCATENATE(I247," Hundred "))</f>
        <v>Four Hundred </v>
      </c>
      <c r="K247" s="21"/>
    </row>
    <row r="248" spans="1:11" ht="14.25" hidden="1">
      <c r="A248" s="21">
        <f>A247-(C247*100)</f>
        <v>0</v>
      </c>
      <c r="B248" s="24">
        <f>A248/10</f>
        <v>0</v>
      </c>
      <c r="C248" s="23">
        <f>A248</f>
        <v>0</v>
      </c>
      <c r="D248" s="21"/>
      <c r="E248" s="21"/>
      <c r="F248" s="21"/>
      <c r="G248" s="21" t="s">
        <v>378</v>
      </c>
      <c r="H248" s="23">
        <f>C248</f>
        <v>0</v>
      </c>
      <c r="I248" s="21" t="str">
        <f>VLOOKUP(H248,$AA$1:$AB$101,2,FALSE)</f>
        <v>Zero</v>
      </c>
      <c r="J248" s="21" t="str">
        <f>I248</f>
        <v>Zero</v>
      </c>
      <c r="K248" s="21"/>
    </row>
    <row r="249" spans="1:11" ht="14.25" hidden="1">
      <c r="A249" s="21"/>
      <c r="B249" s="24"/>
      <c r="C249" s="23"/>
      <c r="D249" s="21"/>
      <c r="E249" s="21"/>
      <c r="F249" s="21"/>
      <c r="G249" s="313" t="str">
        <f>CONCATENATE("(Rupees ",J244," ",J245," ",J246," ",J247," and  ",J248," Only) ")</f>
        <v>(Rupees    Four Hundred  and  Zero Only) </v>
      </c>
      <c r="H249" s="313"/>
      <c r="I249" s="313"/>
      <c r="J249" s="313"/>
      <c r="K249" s="21"/>
    </row>
    <row r="250" spans="1:11" ht="14.25" hidden="1">
      <c r="A250" s="21"/>
      <c r="B250" s="22"/>
      <c r="C250" s="21"/>
      <c r="D250" s="21"/>
      <c r="E250" s="21"/>
      <c r="F250" s="21"/>
      <c r="G250" s="21"/>
      <c r="H250" s="21"/>
      <c r="I250" s="21"/>
      <c r="J250" s="21"/>
      <c r="K250" s="21"/>
    </row>
    <row r="251" spans="1:11" ht="14.25" hidden="1">
      <c r="A251" s="21"/>
      <c r="B251" s="22"/>
      <c r="C251" s="21"/>
      <c r="D251" s="21"/>
      <c r="E251" s="21"/>
      <c r="F251" s="21"/>
      <c r="G251" s="21"/>
      <c r="H251" s="21"/>
      <c r="I251" s="21"/>
      <c r="J251" s="21"/>
      <c r="K251" s="21"/>
    </row>
    <row r="252" spans="1:11" ht="14.25" hidden="1">
      <c r="A252" s="21"/>
      <c r="B252" s="22"/>
      <c r="C252" s="21"/>
      <c r="D252" s="21"/>
      <c r="E252" s="21"/>
      <c r="F252" s="21"/>
      <c r="G252" s="21"/>
      <c r="H252" s="21"/>
      <c r="I252" s="21"/>
      <c r="J252" s="21"/>
      <c r="K252" s="21"/>
    </row>
    <row r="253" spans="1:11" ht="14.25" hidden="1">
      <c r="A253" s="21"/>
      <c r="B253" s="22"/>
      <c r="C253" s="21"/>
      <c r="D253" s="21"/>
      <c r="E253" s="21"/>
      <c r="F253" s="21"/>
      <c r="G253" s="21"/>
      <c r="H253" s="21"/>
      <c r="I253" s="21"/>
      <c r="J253" s="21"/>
      <c r="K253" s="21"/>
    </row>
    <row r="254" spans="1:11" ht="14.25" hidden="1">
      <c r="A254" s="21"/>
      <c r="B254" s="22"/>
      <c r="C254" s="21"/>
      <c r="D254" s="21"/>
      <c r="E254" s="21"/>
      <c r="F254" s="21"/>
      <c r="G254" s="21"/>
      <c r="H254" s="21"/>
      <c r="I254" s="21"/>
      <c r="J254" s="21"/>
      <c r="K254" s="21"/>
    </row>
    <row r="255" spans="1:11" ht="14.25" hidden="1">
      <c r="A255" s="21"/>
      <c r="B255" s="22"/>
      <c r="C255" s="21"/>
      <c r="D255" s="21"/>
      <c r="E255" s="21"/>
      <c r="F255" s="21"/>
      <c r="G255" s="21"/>
      <c r="H255" s="21"/>
      <c r="I255" s="21"/>
      <c r="J255" s="21"/>
      <c r="K255" s="21"/>
    </row>
    <row r="256" spans="1:11" ht="14.25" hidden="1">
      <c r="A256" s="21"/>
      <c r="B256" s="24"/>
      <c r="C256" s="23"/>
      <c r="D256" s="21"/>
      <c r="E256" s="21"/>
      <c r="F256" s="21"/>
      <c r="G256" s="21"/>
      <c r="H256" s="23"/>
      <c r="I256" s="21"/>
      <c r="J256" s="21"/>
      <c r="K256" s="21"/>
    </row>
    <row r="257" spans="1:11" ht="14.25" hidden="1">
      <c r="A257" s="21"/>
      <c r="B257" s="24"/>
      <c r="C257" s="23"/>
      <c r="D257" s="21"/>
      <c r="E257" s="21"/>
      <c r="F257" s="21"/>
      <c r="G257" s="21"/>
      <c r="H257" s="23"/>
      <c r="I257" s="21"/>
      <c r="J257" s="21"/>
      <c r="K257" s="21"/>
    </row>
    <row r="258" spans="1:11" ht="14.25" hidden="1">
      <c r="A258" s="21"/>
      <c r="B258" s="24"/>
      <c r="C258" s="23"/>
      <c r="D258" s="21"/>
      <c r="E258" s="21"/>
      <c r="F258" s="21"/>
      <c r="G258" s="21"/>
      <c r="H258" s="23"/>
      <c r="I258" s="21"/>
      <c r="J258" s="21"/>
      <c r="K258" s="21"/>
    </row>
    <row r="259" spans="1:11" ht="18.75" hidden="1">
      <c r="A259" s="314" t="s">
        <v>410</v>
      </c>
      <c r="B259" s="314"/>
      <c r="C259" s="314"/>
      <c r="D259" s="314"/>
      <c r="E259" s="314"/>
      <c r="F259" s="314"/>
      <c r="G259" s="314"/>
      <c r="H259" s="314"/>
      <c r="I259" s="314"/>
      <c r="J259" s="314"/>
      <c r="K259" s="21"/>
    </row>
    <row r="260" spans="1:11" ht="14.25" hidden="1">
      <c r="A260" s="21">
        <f>A200</f>
        <v>400</v>
      </c>
      <c r="B260" s="24">
        <f>A260/10</f>
        <v>40</v>
      </c>
      <c r="C260" s="23">
        <f>A260</f>
        <v>400</v>
      </c>
      <c r="D260" s="21"/>
      <c r="E260" s="21"/>
      <c r="F260" s="21"/>
      <c r="G260" s="21" t="s">
        <v>378</v>
      </c>
      <c r="H260" s="23">
        <f>C260</f>
        <v>400</v>
      </c>
      <c r="I260" s="21" t="e">
        <f>VLOOKUP(H260,$AA$1:$AB$101,2,FALSE)</f>
        <v>#N/A</v>
      </c>
      <c r="J260" s="21" t="e">
        <f>I260</f>
        <v>#N/A</v>
      </c>
      <c r="K260" s="21"/>
    </row>
    <row r="261" spans="1:11" ht="14.25" hidden="1">
      <c r="A261" s="21"/>
      <c r="B261" s="24"/>
      <c r="C261" s="23"/>
      <c r="D261" s="21"/>
      <c r="E261" s="21"/>
      <c r="F261" s="21"/>
      <c r="G261" s="313" t="e">
        <f>CONCATENATE("(Rupees ",J256," ",J257," ",J258," ",J259," ",J260," Only) ")</f>
        <v>#N/A</v>
      </c>
      <c r="H261" s="313"/>
      <c r="I261" s="313"/>
      <c r="J261" s="313"/>
      <c r="K261" s="21"/>
    </row>
    <row r="262" spans="1:11" ht="14.25" hidden="1">
      <c r="A262" s="21"/>
      <c r="B262" s="22"/>
      <c r="C262" s="21"/>
      <c r="D262" s="21"/>
      <c r="E262" s="21"/>
      <c r="F262" s="21"/>
      <c r="G262" s="21"/>
      <c r="H262" s="21"/>
      <c r="I262" s="21"/>
      <c r="J262" s="21"/>
      <c r="K262" s="21"/>
    </row>
    <row r="263" spans="1:11" ht="14.25" hidden="1">
      <c r="A263" s="21"/>
      <c r="B263" s="22"/>
      <c r="C263" s="21"/>
      <c r="D263" s="21"/>
      <c r="E263" s="21"/>
      <c r="F263" s="21"/>
      <c r="G263" s="21"/>
      <c r="H263" s="21"/>
      <c r="I263" s="21"/>
      <c r="J263" s="21"/>
      <c r="K263" s="21"/>
    </row>
    <row r="264" spans="1:11" ht="14.25" hidden="1">
      <c r="A264" s="21"/>
      <c r="B264" s="22"/>
      <c r="C264" s="21"/>
      <c r="D264" s="21"/>
      <c r="E264" s="21"/>
      <c r="F264" s="21"/>
      <c r="G264" s="21"/>
      <c r="H264" s="21"/>
      <c r="I264" s="21"/>
      <c r="J264" s="21"/>
      <c r="K264" s="21"/>
    </row>
    <row r="265" spans="1:11" ht="14.25" hidden="1">
      <c r="A265" s="21"/>
      <c r="B265" s="22"/>
      <c r="C265" s="21"/>
      <c r="D265" s="21"/>
      <c r="E265" s="21"/>
      <c r="F265" s="21"/>
      <c r="G265" s="21"/>
      <c r="H265" s="21"/>
      <c r="I265" s="21"/>
      <c r="J265" s="21"/>
      <c r="K265" s="21"/>
    </row>
    <row r="266" spans="1:11" ht="15" hidden="1">
      <c r="A266" s="311" t="str">
        <f>IF(AND(A200&gt;=100000),G207,IF(AND(A200&gt;=10000,A200&lt;=99999),G222,IF(AND(A200&gt;=1000,A200&lt;=9999),G237,IF(AND(A200&gt;=100,A200&lt;=999),G249,G261))))</f>
        <v>(Rupees    Four Hundred  and  Zero Only) </v>
      </c>
      <c r="B266" s="311"/>
      <c r="C266" s="311"/>
      <c r="D266" s="311"/>
      <c r="E266" s="311"/>
      <c r="F266" s="311"/>
      <c r="G266" s="311"/>
      <c r="H266" s="311"/>
      <c r="I266" s="311"/>
      <c r="J266" s="311"/>
      <c r="K266" s="21"/>
    </row>
    <row r="267" spans="1:11" ht="14.25" hidden="1">
      <c r="A267" s="21"/>
      <c r="B267" s="22"/>
      <c r="C267" s="21"/>
      <c r="D267" s="21"/>
      <c r="E267" s="21"/>
      <c r="F267" s="21"/>
      <c r="G267" s="21"/>
      <c r="H267" s="21"/>
      <c r="I267" s="21"/>
      <c r="J267" s="21"/>
      <c r="K267" s="21"/>
    </row>
    <row r="268" spans="1:11" ht="14.25" hidden="1">
      <c r="A268" s="21"/>
      <c r="B268" s="22"/>
      <c r="C268" s="21"/>
      <c r="D268" s="21"/>
      <c r="E268" s="21"/>
      <c r="F268" s="21"/>
      <c r="G268" s="21"/>
      <c r="H268" s="21"/>
      <c r="I268" s="21"/>
      <c r="J268" s="21"/>
      <c r="K268" s="21"/>
    </row>
    <row r="269" spans="1:11" ht="14.25" hidden="1">
      <c r="A269" s="21"/>
      <c r="B269" s="22"/>
      <c r="C269" s="21"/>
      <c r="D269" s="21"/>
      <c r="E269" s="21"/>
      <c r="F269" s="21"/>
      <c r="G269" s="21"/>
      <c r="H269" s="21"/>
      <c r="I269" s="21"/>
      <c r="J269" s="21"/>
      <c r="K269" s="21"/>
    </row>
    <row r="270" spans="1:11" ht="14.25" hidden="1">
      <c r="A270" s="21"/>
      <c r="B270" s="22"/>
      <c r="C270" s="21"/>
      <c r="D270" s="21"/>
      <c r="E270" s="21"/>
      <c r="F270" s="21"/>
      <c r="G270" s="21"/>
      <c r="H270" s="21"/>
      <c r="I270" s="21"/>
      <c r="J270" s="21"/>
      <c r="K270" s="21"/>
    </row>
    <row r="271" spans="1:11" ht="14.25" hidden="1">
      <c r="A271" s="21"/>
      <c r="B271" s="22"/>
      <c r="C271" s="21"/>
      <c r="D271" s="21"/>
      <c r="E271" s="21"/>
      <c r="F271" s="21"/>
      <c r="G271" s="21"/>
      <c r="H271" s="21"/>
      <c r="I271" s="21"/>
      <c r="J271" s="21"/>
      <c r="K271" s="21"/>
    </row>
    <row r="272" spans="1:11" ht="14.25" hidden="1">
      <c r="A272" s="21"/>
      <c r="B272" s="22"/>
      <c r="C272" s="21"/>
      <c r="D272" s="21"/>
      <c r="E272" s="21"/>
      <c r="F272" s="21"/>
      <c r="G272" s="21"/>
      <c r="H272" s="21"/>
      <c r="I272" s="21"/>
      <c r="J272" s="21"/>
      <c r="K272" s="21"/>
    </row>
    <row r="273" spans="1:11" ht="14.25" hidden="1">
      <c r="A273" s="21"/>
      <c r="B273" s="22"/>
      <c r="C273" s="21"/>
      <c r="D273" s="21"/>
      <c r="E273" s="21"/>
      <c r="F273" s="21"/>
      <c r="G273" s="21"/>
      <c r="H273" s="21"/>
      <c r="I273" s="21"/>
      <c r="J273" s="21"/>
      <c r="K273" s="21"/>
    </row>
    <row r="274" spans="1:11" ht="14.25" hidden="1">
      <c r="A274" s="21"/>
      <c r="B274" s="22"/>
      <c r="C274" s="21"/>
      <c r="D274" s="21"/>
      <c r="E274" s="21"/>
      <c r="F274" s="21"/>
      <c r="G274" s="21"/>
      <c r="H274" s="21"/>
      <c r="I274" s="21"/>
      <c r="J274" s="21"/>
      <c r="K274" s="21"/>
    </row>
    <row r="275" spans="1:11" ht="14.25" hidden="1">
      <c r="A275" s="21"/>
      <c r="B275" s="22"/>
      <c r="C275" s="21"/>
      <c r="D275" s="21"/>
      <c r="E275" s="21"/>
      <c r="F275" s="21"/>
      <c r="G275" s="21"/>
      <c r="H275" s="21"/>
      <c r="I275" s="21"/>
      <c r="J275" s="21"/>
      <c r="K275" s="21"/>
    </row>
    <row r="276" spans="1:11" ht="14.25" hidden="1">
      <c r="A276" s="21"/>
      <c r="B276" s="22"/>
      <c r="C276" s="21"/>
      <c r="D276" s="21"/>
      <c r="E276" s="21"/>
      <c r="F276" s="21"/>
      <c r="G276" s="21"/>
      <c r="H276" s="21"/>
      <c r="I276" s="21"/>
      <c r="J276" s="21"/>
      <c r="K276" s="21"/>
    </row>
    <row r="277" spans="1:11" ht="14.25" hidden="1">
      <c r="A277" s="21"/>
      <c r="B277" s="22"/>
      <c r="C277" s="21"/>
      <c r="D277" s="21"/>
      <c r="E277" s="21"/>
      <c r="F277" s="21"/>
      <c r="G277" s="21"/>
      <c r="H277" s="21"/>
      <c r="I277" s="21"/>
      <c r="J277" s="21"/>
      <c r="K277" s="21"/>
    </row>
    <row r="278" spans="1:11" ht="14.25" hidden="1">
      <c r="A278" s="21"/>
      <c r="B278" s="22"/>
      <c r="C278" s="21"/>
      <c r="D278" s="21"/>
      <c r="E278" s="21"/>
      <c r="F278" s="21"/>
      <c r="G278" s="21"/>
      <c r="H278" s="21"/>
      <c r="I278" s="21"/>
      <c r="J278" s="21"/>
      <c r="K278" s="21"/>
    </row>
    <row r="279" spans="1:11" ht="14.25" hidden="1">
      <c r="A279" s="21"/>
      <c r="B279" s="22"/>
      <c r="C279" s="21"/>
      <c r="D279" s="21"/>
      <c r="E279" s="21"/>
      <c r="F279" s="21"/>
      <c r="G279" s="21"/>
      <c r="H279" s="21"/>
      <c r="I279" s="21"/>
      <c r="J279" s="21"/>
      <c r="K279" s="21"/>
    </row>
    <row r="280" spans="1:11" ht="14.25" hidden="1">
      <c r="A280" s="21"/>
      <c r="B280" s="22"/>
      <c r="C280" s="21"/>
      <c r="D280" s="21"/>
      <c r="E280" s="21"/>
      <c r="F280" s="21"/>
      <c r="G280" s="21"/>
      <c r="H280" s="21"/>
      <c r="I280" s="21"/>
      <c r="J280" s="21"/>
      <c r="K280" s="21"/>
    </row>
    <row r="281" spans="1:11" ht="14.25" hidden="1">
      <c r="A281" s="21"/>
      <c r="B281" s="22"/>
      <c r="C281" s="21"/>
      <c r="D281" s="21"/>
      <c r="E281" s="21"/>
      <c r="F281" s="21"/>
      <c r="G281" s="21"/>
      <c r="H281" s="21"/>
      <c r="I281" s="21"/>
      <c r="J281" s="21"/>
      <c r="K281" s="21"/>
    </row>
    <row r="282" spans="1:11" ht="14.25" hidden="1">
      <c r="A282" s="21"/>
      <c r="B282" s="22"/>
      <c r="C282" s="21"/>
      <c r="D282" s="21"/>
      <c r="E282" s="21"/>
      <c r="F282" s="21"/>
      <c r="G282" s="21"/>
      <c r="H282" s="21"/>
      <c r="I282" s="21"/>
      <c r="J282" s="21"/>
      <c r="K282" s="21"/>
    </row>
    <row r="283" spans="1:11" ht="14.25" hidden="1">
      <c r="A283" s="21"/>
      <c r="B283" s="22"/>
      <c r="C283" s="21"/>
      <c r="D283" s="21"/>
      <c r="E283" s="21"/>
      <c r="F283" s="21"/>
      <c r="G283" s="21"/>
      <c r="H283" s="21"/>
      <c r="I283" s="21"/>
      <c r="J283" s="21"/>
      <c r="K283" s="21"/>
    </row>
    <row r="284" spans="1:11" ht="14.25" hidden="1">
      <c r="A284" s="21"/>
      <c r="B284" s="22"/>
      <c r="C284" s="21"/>
      <c r="D284" s="21"/>
      <c r="E284" s="21"/>
      <c r="F284" s="21"/>
      <c r="G284" s="21"/>
      <c r="H284" s="21"/>
      <c r="I284" s="21"/>
      <c r="J284" s="21"/>
      <c r="K284" s="21"/>
    </row>
    <row r="285" spans="1:11" ht="14.25" hidden="1">
      <c r="A285" s="21"/>
      <c r="B285" s="22"/>
      <c r="C285" s="21"/>
      <c r="D285" s="21"/>
      <c r="E285" s="21"/>
      <c r="F285" s="21"/>
      <c r="G285" s="21"/>
      <c r="H285" s="21"/>
      <c r="I285" s="21"/>
      <c r="J285" s="21"/>
      <c r="K285" s="21"/>
    </row>
    <row r="286" spans="1:11" ht="14.25" hidden="1">
      <c r="A286" s="21"/>
      <c r="B286" s="22"/>
      <c r="C286" s="21"/>
      <c r="D286" s="21"/>
      <c r="E286" s="21"/>
      <c r="F286" s="21"/>
      <c r="G286" s="21"/>
      <c r="H286" s="21"/>
      <c r="I286" s="21"/>
      <c r="J286" s="21"/>
      <c r="K286" s="21"/>
    </row>
    <row r="287" spans="1:11" ht="14.25" hidden="1">
      <c r="A287" s="21"/>
      <c r="B287" s="22"/>
      <c r="C287" s="21"/>
      <c r="D287" s="21"/>
      <c r="E287" s="21"/>
      <c r="F287" s="21"/>
      <c r="G287" s="21"/>
      <c r="H287" s="21"/>
      <c r="I287" s="21"/>
      <c r="J287" s="21"/>
      <c r="K287" s="21"/>
    </row>
    <row r="288" spans="1:11" ht="14.25" hidden="1">
      <c r="A288" s="21"/>
      <c r="B288" s="22"/>
      <c r="C288" s="21"/>
      <c r="D288" s="21"/>
      <c r="E288" s="21"/>
      <c r="F288" s="21"/>
      <c r="G288" s="21"/>
      <c r="H288" s="21"/>
      <c r="I288" s="21"/>
      <c r="J288" s="21"/>
      <c r="K288" s="21"/>
    </row>
    <row r="289" spans="1:11" ht="14.25" hidden="1">
      <c r="A289" s="21"/>
      <c r="B289" s="22"/>
      <c r="C289" s="21"/>
      <c r="D289" s="21"/>
      <c r="E289" s="21"/>
      <c r="F289" s="21"/>
      <c r="G289" s="21"/>
      <c r="H289" s="21"/>
      <c r="I289" s="21"/>
      <c r="J289" s="21"/>
      <c r="K289" s="21"/>
    </row>
    <row r="290" spans="1:11" ht="14.25" hidden="1">
      <c r="A290" s="21"/>
      <c r="B290" s="22"/>
      <c r="C290" s="21"/>
      <c r="D290" s="21"/>
      <c r="E290" s="21"/>
      <c r="F290" s="21"/>
      <c r="G290" s="21"/>
      <c r="H290" s="21"/>
      <c r="I290" s="21"/>
      <c r="J290" s="21"/>
      <c r="K290" s="21"/>
    </row>
    <row r="291" spans="1:11" ht="14.25" hidden="1">
      <c r="A291" s="21"/>
      <c r="B291" s="22"/>
      <c r="C291" s="21"/>
      <c r="D291" s="21"/>
      <c r="E291" s="21"/>
      <c r="F291" s="21"/>
      <c r="G291" s="21"/>
      <c r="H291" s="21"/>
      <c r="I291" s="21"/>
      <c r="J291" s="21"/>
      <c r="K291" s="21"/>
    </row>
    <row r="292" spans="1:11" ht="14.25" hidden="1">
      <c r="A292" s="21"/>
      <c r="B292" s="22"/>
      <c r="C292" s="21"/>
      <c r="D292" s="21"/>
      <c r="E292" s="21"/>
      <c r="F292" s="21"/>
      <c r="G292" s="21"/>
      <c r="H292" s="21"/>
      <c r="I292" s="21"/>
      <c r="J292" s="21"/>
      <c r="K292" s="21"/>
    </row>
    <row r="293" spans="1:11" ht="14.25" hidden="1">
      <c r="A293" s="21"/>
      <c r="B293" s="22"/>
      <c r="C293" s="21"/>
      <c r="D293" s="21"/>
      <c r="E293" s="21"/>
      <c r="F293" s="21"/>
      <c r="G293" s="21"/>
      <c r="H293" s="21"/>
      <c r="I293" s="21"/>
      <c r="J293" s="21"/>
      <c r="K293" s="21"/>
    </row>
    <row r="294" spans="1:11" ht="14.25" hidden="1">
      <c r="A294" s="21"/>
      <c r="B294" s="22"/>
      <c r="C294" s="21"/>
      <c r="D294" s="21"/>
      <c r="E294" s="21"/>
      <c r="F294" s="21"/>
      <c r="G294" s="21"/>
      <c r="H294" s="21"/>
      <c r="I294" s="21"/>
      <c r="J294" s="21"/>
      <c r="K294" s="21"/>
    </row>
    <row r="295" spans="1:11" ht="14.25" hidden="1">
      <c r="A295" s="21"/>
      <c r="B295" s="22"/>
      <c r="C295" s="21"/>
      <c r="D295" s="21"/>
      <c r="E295" s="21"/>
      <c r="F295" s="21"/>
      <c r="G295" s="21"/>
      <c r="H295" s="21"/>
      <c r="I295" s="21"/>
      <c r="J295" s="21"/>
      <c r="K295" s="21"/>
    </row>
    <row r="296" spans="1:11" ht="14.25" hidden="1">
      <c r="A296" s="21"/>
      <c r="B296" s="22"/>
      <c r="C296" s="21"/>
      <c r="D296" s="21"/>
      <c r="E296" s="21"/>
      <c r="F296" s="21"/>
      <c r="G296" s="21"/>
      <c r="H296" s="21"/>
      <c r="I296" s="21"/>
      <c r="J296" s="21"/>
      <c r="K296" s="21"/>
    </row>
    <row r="297" spans="1:11" ht="14.25" hidden="1">
      <c r="A297" s="21"/>
      <c r="B297" s="22"/>
      <c r="C297" s="21"/>
      <c r="D297" s="21"/>
      <c r="E297" s="21"/>
      <c r="F297" s="21"/>
      <c r="G297" s="21"/>
      <c r="H297" s="21"/>
      <c r="I297" s="21"/>
      <c r="J297" s="21"/>
      <c r="K297" s="21"/>
    </row>
    <row r="298" spans="1:11" ht="14.25" hidden="1">
      <c r="A298" s="21"/>
      <c r="B298" s="22"/>
      <c r="C298" s="21"/>
      <c r="D298" s="21"/>
      <c r="E298" s="21"/>
      <c r="F298" s="21"/>
      <c r="G298" s="21"/>
      <c r="H298" s="21"/>
      <c r="I298" s="21"/>
      <c r="J298" s="21"/>
      <c r="K298" s="21"/>
    </row>
    <row r="299" spans="1:11" ht="14.25" hidden="1">
      <c r="A299" s="31"/>
      <c r="B299" s="32"/>
      <c r="C299" s="21"/>
      <c r="D299" s="21"/>
      <c r="E299" s="21"/>
      <c r="F299" s="21"/>
      <c r="G299" s="21"/>
      <c r="H299" s="21"/>
      <c r="I299" s="21"/>
      <c r="J299" s="21"/>
      <c r="K299" s="21"/>
    </row>
    <row r="300" spans="1:27" s="14" customFormat="1" ht="22.5" customHeight="1">
      <c r="A300" s="33">
        <f>6!I27</f>
        <v>480</v>
      </c>
      <c r="B300" s="34" t="str">
        <f>A366</f>
        <v>(Rupees    Four Hundred  and  Eighty Only) </v>
      </c>
      <c r="C300" s="35"/>
      <c r="D300" s="35"/>
      <c r="E300" s="35"/>
      <c r="F300" s="35"/>
      <c r="G300" s="35"/>
      <c r="H300" s="35"/>
      <c r="I300" s="35"/>
      <c r="J300" s="35"/>
      <c r="K300" s="35"/>
      <c r="AA300" s="15"/>
    </row>
    <row r="301" spans="1:11" ht="18.75" hidden="1">
      <c r="A301" s="312" t="s">
        <v>358</v>
      </c>
      <c r="B301" s="312"/>
      <c r="C301" s="312"/>
      <c r="D301" s="312"/>
      <c r="E301" s="312"/>
      <c r="F301" s="312"/>
      <c r="G301" s="312"/>
      <c r="H301" s="312"/>
      <c r="I301" s="312"/>
      <c r="J301" s="312"/>
      <c r="K301" s="312"/>
    </row>
    <row r="302" spans="1:11" ht="14.25" hidden="1">
      <c r="A302" s="21">
        <f>A300</f>
        <v>480</v>
      </c>
      <c r="B302" s="24">
        <f>A302/100000</f>
        <v>0.0048</v>
      </c>
      <c r="C302" s="23">
        <f>INT(B302)</f>
        <v>0</v>
      </c>
      <c r="D302" s="21"/>
      <c r="E302" s="21"/>
      <c r="F302" s="21"/>
      <c r="G302" s="21" t="s">
        <v>362</v>
      </c>
      <c r="H302" s="23">
        <f>C302</f>
        <v>0</v>
      </c>
      <c r="I302" s="21" t="str">
        <f>VLOOKUP(H302,$AA$1:$AB$10,2,FALSE)</f>
        <v>Zero</v>
      </c>
      <c r="J302" s="21" t="str">
        <f>CONCATENATE(I302," Lakhs ")</f>
        <v>Zero Lakhs </v>
      </c>
      <c r="K302" s="21"/>
    </row>
    <row r="303" spans="1:11" ht="14.25" hidden="1">
      <c r="A303" s="21">
        <f>A302-(C302*100000)</f>
        <v>480</v>
      </c>
      <c r="B303" s="24">
        <f>A303/10000</f>
        <v>0.048</v>
      </c>
      <c r="C303" s="23">
        <f>INT(B303)</f>
        <v>0</v>
      </c>
      <c r="D303" s="21"/>
      <c r="E303" s="21"/>
      <c r="F303" s="21"/>
      <c r="G303" s="21" t="s">
        <v>366</v>
      </c>
      <c r="H303" s="23">
        <f>C303</f>
        <v>0</v>
      </c>
      <c r="I303" s="21" t="str">
        <f>VLOOKUP(H303,$AA$1:$AB$10,2,FALSE)</f>
        <v>Zero</v>
      </c>
      <c r="J303" s="21">
        <f>IF(AND(I303="Zero"),"",IF(AND(H303=1),VLOOKUP(H304,$AA$1:$AD$10,4,FALSE),VLOOKUP(I303,$AB$1:$AC$10,2,FALSE)))</f>
      </c>
      <c r="K303" s="21"/>
    </row>
    <row r="304" spans="1:11" ht="14.25" hidden="1">
      <c r="A304" s="21">
        <f>A303-(C303*10000)</f>
        <v>480</v>
      </c>
      <c r="B304" s="24">
        <f>A304/1000</f>
        <v>0.48</v>
      </c>
      <c r="C304" s="23">
        <f>INT(B304)</f>
        <v>0</v>
      </c>
      <c r="D304" s="21"/>
      <c r="E304" s="21"/>
      <c r="F304" s="21"/>
      <c r="G304" s="21" t="s">
        <v>370</v>
      </c>
      <c r="H304" s="23">
        <f>C304</f>
        <v>0</v>
      </c>
      <c r="I304" s="21" t="str">
        <f>VLOOKUP(H304,$AA$1:$AB$10,2,FALSE)</f>
        <v>Zero</v>
      </c>
      <c r="J304" s="21" t="str">
        <f>IF(AND(I304="Zero")," Thousand ",IF(AND(H303=1)," Thousand ",CONCATENATE(I304," Thousand ")))</f>
        <v> Thousand </v>
      </c>
      <c r="K304" s="21"/>
    </row>
    <row r="305" spans="1:11" ht="14.25" hidden="1">
      <c r="A305" s="21">
        <f>A304-(C304*1000)</f>
        <v>480</v>
      </c>
      <c r="B305" s="24">
        <f>A305/100</f>
        <v>4.8</v>
      </c>
      <c r="C305" s="23">
        <f>INT(B305)</f>
        <v>4</v>
      </c>
      <c r="D305" s="21"/>
      <c r="E305" s="21"/>
      <c r="F305" s="21"/>
      <c r="G305" s="21" t="s">
        <v>374</v>
      </c>
      <c r="H305" s="23">
        <f>C305</f>
        <v>4</v>
      </c>
      <c r="I305" s="21" t="str">
        <f>VLOOKUP(H305,$AA$1:$AB$10,2,FALSE)</f>
        <v>Four</v>
      </c>
      <c r="J305" s="21" t="str">
        <f>IF(I305="Zero","",CONCATENATE(I305," Hundred "))</f>
        <v>Four Hundred </v>
      </c>
      <c r="K305" s="21"/>
    </row>
    <row r="306" spans="1:11" ht="14.25" hidden="1">
      <c r="A306" s="21">
        <f>A305-(C305*100)</f>
        <v>80</v>
      </c>
      <c r="B306" s="24">
        <f>A306/10</f>
        <v>8</v>
      </c>
      <c r="C306" s="23">
        <f>A306</f>
        <v>80</v>
      </c>
      <c r="D306" s="21"/>
      <c r="E306" s="21"/>
      <c r="F306" s="21"/>
      <c r="G306" s="21" t="s">
        <v>378</v>
      </c>
      <c r="H306" s="23">
        <f>C306</f>
        <v>80</v>
      </c>
      <c r="I306" s="21" t="str">
        <f>VLOOKUP(H306,$AA$1:$AB$101,2,FALSE)</f>
        <v>Eighty</v>
      </c>
      <c r="J306" s="21" t="str">
        <f>I306</f>
        <v>Eighty</v>
      </c>
      <c r="K306" s="21"/>
    </row>
    <row r="307" spans="1:11" ht="14.25" hidden="1">
      <c r="A307" s="21"/>
      <c r="B307" s="24"/>
      <c r="C307" s="23"/>
      <c r="D307" s="21"/>
      <c r="E307" s="21"/>
      <c r="F307" s="21"/>
      <c r="G307" s="313" t="str">
        <f>CONCATENATE("(Rupees ",J302," ",J303," ",J304," ",J305," and  ",J306," Only) ")</f>
        <v>(Rupees Zero Lakhs    Thousand  Four Hundred  and  Eighty Only) </v>
      </c>
      <c r="H307" s="313"/>
      <c r="I307" s="313"/>
      <c r="J307" s="313"/>
      <c r="K307" s="21"/>
    </row>
    <row r="308" spans="1:11" ht="14.25" hidden="1">
      <c r="A308" s="21"/>
      <c r="B308" s="24"/>
      <c r="C308" s="23"/>
      <c r="D308" s="21"/>
      <c r="E308" s="21"/>
      <c r="F308" s="21"/>
      <c r="G308" s="21"/>
      <c r="H308" s="21"/>
      <c r="I308" s="21"/>
      <c r="J308" s="21"/>
      <c r="K308" s="21"/>
    </row>
    <row r="309" spans="1:11" ht="14.25" hidden="1">
      <c r="A309" s="21"/>
      <c r="B309" s="24"/>
      <c r="C309" s="23"/>
      <c r="D309" s="21"/>
      <c r="E309" s="21"/>
      <c r="F309" s="21"/>
      <c r="G309" s="21"/>
      <c r="H309" s="21"/>
      <c r="I309" s="21"/>
      <c r="J309" s="21"/>
      <c r="K309" s="21"/>
    </row>
    <row r="310" spans="1:11" ht="14.25" hidden="1">
      <c r="A310" s="21"/>
      <c r="B310" s="24"/>
      <c r="C310" s="23"/>
      <c r="D310" s="21"/>
      <c r="E310" s="21"/>
      <c r="F310" s="21"/>
      <c r="G310" s="21"/>
      <c r="H310" s="21"/>
      <c r="I310" s="21"/>
      <c r="J310" s="21"/>
      <c r="K310" s="21"/>
    </row>
    <row r="311" spans="1:11" ht="14.25" hidden="1">
      <c r="A311" s="21"/>
      <c r="B311" s="24"/>
      <c r="C311" s="23"/>
      <c r="D311" s="21"/>
      <c r="E311" s="21"/>
      <c r="F311" s="21"/>
      <c r="G311" s="21"/>
      <c r="H311" s="21"/>
      <c r="I311" s="21"/>
      <c r="J311" s="21"/>
      <c r="K311" s="21"/>
    </row>
    <row r="312" spans="1:11" ht="14.25" hidden="1">
      <c r="A312" s="21"/>
      <c r="B312" s="24"/>
      <c r="C312" s="23"/>
      <c r="D312" s="21"/>
      <c r="E312" s="21"/>
      <c r="F312" s="21"/>
      <c r="G312" s="21"/>
      <c r="H312" s="28"/>
      <c r="I312" s="28"/>
      <c r="J312" s="28"/>
      <c r="K312" s="28"/>
    </row>
    <row r="313" spans="1:11" ht="14.25" hidden="1">
      <c r="A313" s="21"/>
      <c r="B313" s="24"/>
      <c r="C313" s="23"/>
      <c r="D313" s="21"/>
      <c r="E313" s="21"/>
      <c r="F313" s="21"/>
      <c r="G313" s="21"/>
      <c r="H313" s="21"/>
      <c r="I313" s="21"/>
      <c r="J313" s="21"/>
      <c r="K313" s="21"/>
    </row>
    <row r="314" spans="1:11" ht="14.25" hidden="1">
      <c r="A314" s="21"/>
      <c r="B314" s="24"/>
      <c r="C314" s="23"/>
      <c r="D314" s="21"/>
      <c r="E314" s="21"/>
      <c r="F314" s="21"/>
      <c r="G314" s="21"/>
      <c r="H314" s="23"/>
      <c r="I314" s="21"/>
      <c r="J314" s="21"/>
      <c r="K314" s="21"/>
    </row>
    <row r="315" spans="1:11" ht="14.25" hidden="1">
      <c r="A315" s="21"/>
      <c r="B315" s="24"/>
      <c r="C315" s="23"/>
      <c r="D315" s="21"/>
      <c r="E315" s="21"/>
      <c r="F315" s="21"/>
      <c r="G315" s="21"/>
      <c r="H315" s="23"/>
      <c r="I315" s="21"/>
      <c r="J315" s="21"/>
      <c r="K315" s="21"/>
    </row>
    <row r="316" spans="1:11" ht="14.25" hidden="1">
      <c r="A316" s="21"/>
      <c r="B316" s="24"/>
      <c r="C316" s="23"/>
      <c r="D316" s="21"/>
      <c r="E316" s="21"/>
      <c r="F316" s="21"/>
      <c r="G316" s="21"/>
      <c r="H316" s="23"/>
      <c r="I316" s="21"/>
      <c r="J316" s="21"/>
      <c r="K316" s="21"/>
    </row>
    <row r="317" spans="1:11" ht="18.75" hidden="1">
      <c r="A317" s="314" t="s">
        <v>382</v>
      </c>
      <c r="B317" s="314"/>
      <c r="C317" s="314"/>
      <c r="D317" s="314"/>
      <c r="E317" s="314"/>
      <c r="F317" s="314"/>
      <c r="G317" s="314"/>
      <c r="H317" s="314"/>
      <c r="I317" s="314"/>
      <c r="J317" s="314"/>
      <c r="K317" s="21"/>
    </row>
    <row r="318" spans="1:11" ht="14.25" hidden="1">
      <c r="A318" s="21">
        <f>A300</f>
        <v>480</v>
      </c>
      <c r="B318" s="24">
        <f>A318/10000</f>
        <v>0.048</v>
      </c>
      <c r="C318" s="23">
        <f>INT(B318)</f>
        <v>0</v>
      </c>
      <c r="D318" s="21"/>
      <c r="E318" s="21"/>
      <c r="F318" s="21"/>
      <c r="G318" s="21" t="s">
        <v>366</v>
      </c>
      <c r="H318" s="23">
        <f>C318</f>
        <v>0</v>
      </c>
      <c r="I318" s="21" t="str">
        <f>VLOOKUP(H318,$AA$1:$AB$10,2,FALSE)</f>
        <v>Zero</v>
      </c>
      <c r="J318" s="21">
        <f>IF(AND(I318="Zero"),"",IF(AND(H318=1),VLOOKUP(H319,$AA$1:$AD$10,4,FALSE),VLOOKUP(I318,$AB$1:$AC$10,2,FALSE)))</f>
      </c>
      <c r="K318" s="21"/>
    </row>
    <row r="319" spans="1:11" ht="14.25" hidden="1">
      <c r="A319" s="21">
        <f>A318-(C318*10000)</f>
        <v>480</v>
      </c>
      <c r="B319" s="24">
        <f>A319/1000</f>
        <v>0.48</v>
      </c>
      <c r="C319" s="23">
        <f>INT(B319)</f>
        <v>0</v>
      </c>
      <c r="D319" s="21"/>
      <c r="E319" s="21"/>
      <c r="F319" s="21"/>
      <c r="G319" s="21" t="s">
        <v>370</v>
      </c>
      <c r="H319" s="23">
        <f>C319</f>
        <v>0</v>
      </c>
      <c r="I319" s="21" t="str">
        <f>VLOOKUP(H319,$AA$1:$AB$10,2,FALSE)</f>
        <v>Zero</v>
      </c>
      <c r="J319" s="21" t="str">
        <f>IF(AND(I319="Zero")," Thousand ",IF(AND(H318=1)," Thousand ",CONCATENATE(I319," Thousand ")))</f>
        <v> Thousand </v>
      </c>
      <c r="K319" s="21"/>
    </row>
    <row r="320" spans="1:11" ht="14.25" hidden="1">
      <c r="A320" s="21">
        <f>A319-(C319*1000)</f>
        <v>480</v>
      </c>
      <c r="B320" s="24">
        <f>A320/100</f>
        <v>4.8</v>
      </c>
      <c r="C320" s="23">
        <f>INT(B320)</f>
        <v>4</v>
      </c>
      <c r="D320" s="21"/>
      <c r="E320" s="21"/>
      <c r="F320" s="21"/>
      <c r="G320" s="21" t="s">
        <v>374</v>
      </c>
      <c r="H320" s="23">
        <f>C320</f>
        <v>4</v>
      </c>
      <c r="I320" s="21" t="str">
        <f>VLOOKUP(H320,$AA$1:$AB$10,2,FALSE)</f>
        <v>Four</v>
      </c>
      <c r="J320" s="21" t="str">
        <f>IF(I320="Zero","",CONCATENATE(I320," Hundred "))</f>
        <v>Four Hundred </v>
      </c>
      <c r="K320" s="21"/>
    </row>
    <row r="321" spans="1:11" ht="14.25" hidden="1">
      <c r="A321" s="21">
        <f>A320-(C320*100)</f>
        <v>80</v>
      </c>
      <c r="B321" s="24">
        <f>A321/10</f>
        <v>8</v>
      </c>
      <c r="C321" s="23">
        <f>A321</f>
        <v>80</v>
      </c>
      <c r="D321" s="21"/>
      <c r="E321" s="21"/>
      <c r="F321" s="21"/>
      <c r="G321" s="21" t="s">
        <v>378</v>
      </c>
      <c r="H321" s="23">
        <f>C321</f>
        <v>80</v>
      </c>
      <c r="I321" s="21" t="str">
        <f>VLOOKUP(H321,$AA$1:$AB$101,2,FALSE)</f>
        <v>Eighty</v>
      </c>
      <c r="J321" s="21" t="str">
        <f>I321</f>
        <v>Eighty</v>
      </c>
      <c r="K321" s="21"/>
    </row>
    <row r="322" spans="1:11" ht="14.25" hidden="1">
      <c r="A322" s="21"/>
      <c r="B322" s="24"/>
      <c r="C322" s="23"/>
      <c r="D322" s="21"/>
      <c r="E322" s="21"/>
      <c r="F322" s="21"/>
      <c r="G322" s="313" t="str">
        <f>CONCATENATE("(Rupees ",J317," ",J318," ",J319," ",J320," and  ",J321," Only) ")</f>
        <v>(Rupees    Thousand  Four Hundred  and  Eighty Only) </v>
      </c>
      <c r="H322" s="313"/>
      <c r="I322" s="313"/>
      <c r="J322" s="313"/>
      <c r="K322" s="21"/>
    </row>
    <row r="323" spans="1:11" ht="14.25" hidden="1">
      <c r="A323" s="21"/>
      <c r="B323" s="24"/>
      <c r="C323" s="23"/>
      <c r="D323" s="21"/>
      <c r="E323" s="21"/>
      <c r="F323" s="21"/>
      <c r="G323" s="21"/>
      <c r="H323" s="23"/>
      <c r="I323" s="21"/>
      <c r="J323" s="21"/>
      <c r="K323" s="21"/>
    </row>
    <row r="324" spans="1:11" ht="14.25" hidden="1">
      <c r="A324" s="21"/>
      <c r="B324" s="24"/>
      <c r="C324" s="23"/>
      <c r="D324" s="21"/>
      <c r="E324" s="21"/>
      <c r="F324" s="21"/>
      <c r="G324" s="21"/>
      <c r="H324" s="23"/>
      <c r="I324" s="21"/>
      <c r="J324" s="21"/>
      <c r="K324" s="21"/>
    </row>
    <row r="325" spans="1:11" ht="14.25" hidden="1">
      <c r="A325" s="21"/>
      <c r="B325" s="24"/>
      <c r="C325" s="23"/>
      <c r="D325" s="21"/>
      <c r="E325" s="21"/>
      <c r="F325" s="21"/>
      <c r="G325" s="313"/>
      <c r="H325" s="313"/>
      <c r="I325" s="313"/>
      <c r="J325" s="313"/>
      <c r="K325" s="21"/>
    </row>
    <row r="326" spans="1:11" ht="14.25" hidden="1">
      <c r="A326" s="21"/>
      <c r="B326" s="24"/>
      <c r="C326" s="23"/>
      <c r="D326" s="21"/>
      <c r="E326" s="21"/>
      <c r="F326" s="21"/>
      <c r="G326" s="21"/>
      <c r="H326" s="23"/>
      <c r="I326" s="21"/>
      <c r="J326" s="21"/>
      <c r="K326" s="21"/>
    </row>
    <row r="327" spans="1:11" ht="14.25" hidden="1">
      <c r="A327" s="21"/>
      <c r="B327" s="24"/>
      <c r="C327" s="23"/>
      <c r="D327" s="21"/>
      <c r="E327" s="21"/>
      <c r="F327" s="21"/>
      <c r="G327" s="21"/>
      <c r="H327" s="23"/>
      <c r="I327" s="21"/>
      <c r="J327" s="21"/>
      <c r="K327" s="21"/>
    </row>
    <row r="328" spans="1:11" ht="14.25" hidden="1">
      <c r="A328" s="21"/>
      <c r="B328" s="24"/>
      <c r="C328" s="23"/>
      <c r="D328" s="21"/>
      <c r="E328" s="21"/>
      <c r="F328" s="21"/>
      <c r="G328" s="30"/>
      <c r="H328" s="30"/>
      <c r="I328" s="30"/>
      <c r="J328" s="30"/>
      <c r="K328" s="21"/>
    </row>
    <row r="329" spans="1:11" ht="14.25" hidden="1">
      <c r="A329" s="21"/>
      <c r="B329" s="22"/>
      <c r="C329" s="21"/>
      <c r="D329" s="21"/>
      <c r="E329" s="21"/>
      <c r="F329" s="21"/>
      <c r="G329" s="21"/>
      <c r="H329" s="21"/>
      <c r="I329" s="21"/>
      <c r="J329" s="21"/>
      <c r="K329" s="21"/>
    </row>
    <row r="330" spans="1:11" ht="14.25" hidden="1">
      <c r="A330" s="21"/>
      <c r="B330" s="22"/>
      <c r="C330" s="21"/>
      <c r="D330" s="21"/>
      <c r="E330" s="21"/>
      <c r="F330" s="21"/>
      <c r="G330" s="21"/>
      <c r="H330" s="21"/>
      <c r="I330" s="21"/>
      <c r="J330" s="21"/>
      <c r="K330" s="21"/>
    </row>
    <row r="331" spans="1:11" ht="14.25" hidden="1">
      <c r="A331" s="21"/>
      <c r="B331" s="22"/>
      <c r="C331" s="21"/>
      <c r="D331" s="21"/>
      <c r="E331" s="21"/>
      <c r="F331" s="21"/>
      <c r="G331" s="21"/>
      <c r="H331" s="21"/>
      <c r="I331" s="21"/>
      <c r="J331" s="21"/>
      <c r="K331" s="21"/>
    </row>
    <row r="332" spans="1:11" ht="14.25" hidden="1">
      <c r="A332" s="21"/>
      <c r="B332" s="24"/>
      <c r="C332" s="23"/>
      <c r="D332" s="21"/>
      <c r="E332" s="21"/>
      <c r="F332" s="21"/>
      <c r="G332" s="21"/>
      <c r="H332" s="23"/>
      <c r="I332" s="21"/>
      <c r="J332" s="21"/>
      <c r="K332" s="21"/>
    </row>
    <row r="333" spans="1:11" ht="18.75" hidden="1">
      <c r="A333" s="314" t="s">
        <v>397</v>
      </c>
      <c r="B333" s="314"/>
      <c r="C333" s="314"/>
      <c r="D333" s="314"/>
      <c r="E333" s="314"/>
      <c r="F333" s="314"/>
      <c r="G333" s="314"/>
      <c r="H333" s="314"/>
      <c r="I333" s="314"/>
      <c r="J333" s="314"/>
      <c r="K333" s="21"/>
    </row>
    <row r="334" spans="1:11" ht="14.25" hidden="1">
      <c r="A334" s="21">
        <f>A300</f>
        <v>480</v>
      </c>
      <c r="B334" s="24">
        <f>A334/1000</f>
        <v>0.48</v>
      </c>
      <c r="C334" s="23">
        <f>INT(B334)</f>
        <v>0</v>
      </c>
      <c r="D334" s="21"/>
      <c r="E334" s="21"/>
      <c r="F334" s="21"/>
      <c r="G334" s="21" t="s">
        <v>370</v>
      </c>
      <c r="H334" s="23">
        <f>C334</f>
        <v>0</v>
      </c>
      <c r="I334" s="21" t="str">
        <f>VLOOKUP(H334,$AA$1:$AB$10,2,FALSE)</f>
        <v>Zero</v>
      </c>
      <c r="J334" s="21" t="str">
        <f>IF(AND(I334="Zero")," Thousand ",IF(AND(H333=1)," Thousand ",CONCATENATE(I334," Thousand ")))</f>
        <v> Thousand </v>
      </c>
      <c r="K334" s="21"/>
    </row>
    <row r="335" spans="1:11" ht="14.25" hidden="1">
      <c r="A335" s="21">
        <f>A334-(C334*1000)</f>
        <v>480</v>
      </c>
      <c r="B335" s="24">
        <f>A335/100</f>
        <v>4.8</v>
      </c>
      <c r="C335" s="23">
        <f>INT(B335)</f>
        <v>4</v>
      </c>
      <c r="D335" s="21"/>
      <c r="E335" s="21"/>
      <c r="F335" s="21"/>
      <c r="G335" s="21" t="s">
        <v>374</v>
      </c>
      <c r="H335" s="23">
        <f>C335</f>
        <v>4</v>
      </c>
      <c r="I335" s="21" t="str">
        <f>VLOOKUP(H335,$AA$1:$AB$10,2,FALSE)</f>
        <v>Four</v>
      </c>
      <c r="J335" s="21" t="str">
        <f>IF(I335="Zero","",CONCATENATE(I335," Hundred "))</f>
        <v>Four Hundred </v>
      </c>
      <c r="K335" s="21"/>
    </row>
    <row r="336" spans="1:11" ht="14.25" hidden="1">
      <c r="A336" s="21">
        <f>A335-(C335*100)</f>
        <v>80</v>
      </c>
      <c r="B336" s="24">
        <f>A336/10</f>
        <v>8</v>
      </c>
      <c r="C336" s="23">
        <f>A336</f>
        <v>80</v>
      </c>
      <c r="D336" s="21"/>
      <c r="E336" s="21"/>
      <c r="F336" s="21"/>
      <c r="G336" s="21" t="s">
        <v>378</v>
      </c>
      <c r="H336" s="23">
        <f>C336</f>
        <v>80</v>
      </c>
      <c r="I336" s="21" t="str">
        <f>VLOOKUP(H336,$AA$1:$AB$101,2,FALSE)</f>
        <v>Eighty</v>
      </c>
      <c r="J336" s="21" t="str">
        <f>I336</f>
        <v>Eighty</v>
      </c>
      <c r="K336" s="21"/>
    </row>
    <row r="337" spans="1:11" ht="14.25" hidden="1">
      <c r="A337" s="21"/>
      <c r="B337" s="24"/>
      <c r="C337" s="23"/>
      <c r="D337" s="21"/>
      <c r="E337" s="21"/>
      <c r="F337" s="21"/>
      <c r="G337" s="313" t="str">
        <f>CONCATENATE("(Rupees ",J332," ",J333," ",J334," ",J335," and  ",J336," Only) ")</f>
        <v>(Rupees    Thousand  Four Hundred  and  Eighty Only) </v>
      </c>
      <c r="H337" s="313"/>
      <c r="I337" s="313"/>
      <c r="J337" s="313"/>
      <c r="K337" s="21"/>
    </row>
    <row r="338" spans="1:11" ht="14.25" hidden="1">
      <c r="A338" s="21"/>
      <c r="B338" s="24"/>
      <c r="C338" s="23"/>
      <c r="D338" s="21"/>
      <c r="E338" s="21"/>
      <c r="F338" s="21"/>
      <c r="G338" s="313"/>
      <c r="H338" s="313"/>
      <c r="I338" s="313"/>
      <c r="J338" s="313"/>
      <c r="K338" s="21"/>
    </row>
    <row r="339" spans="1:11" ht="14.25" hidden="1">
      <c r="A339" s="21"/>
      <c r="B339" s="22"/>
      <c r="C339" s="21"/>
      <c r="D339" s="21"/>
      <c r="E339" s="21"/>
      <c r="F339" s="21"/>
      <c r="G339" s="21"/>
      <c r="H339" s="21"/>
      <c r="I339" s="21"/>
      <c r="J339" s="21"/>
      <c r="K339" s="21"/>
    </row>
    <row r="340" spans="1:11" ht="14.25" hidden="1">
      <c r="A340" s="21"/>
      <c r="B340" s="22"/>
      <c r="C340" s="21"/>
      <c r="D340" s="21"/>
      <c r="E340" s="21"/>
      <c r="F340" s="21"/>
      <c r="G340" s="21"/>
      <c r="H340" s="21"/>
      <c r="I340" s="21"/>
      <c r="J340" s="21"/>
      <c r="K340" s="21"/>
    </row>
    <row r="341" spans="1:11" ht="14.25" hidden="1">
      <c r="A341" s="21"/>
      <c r="B341" s="22"/>
      <c r="C341" s="21"/>
      <c r="D341" s="21"/>
      <c r="E341" s="21"/>
      <c r="F341" s="21"/>
      <c r="G341" s="21"/>
      <c r="H341" s="21"/>
      <c r="I341" s="21"/>
      <c r="J341" s="21"/>
      <c r="K341" s="21"/>
    </row>
    <row r="342" spans="1:11" ht="14.25" hidden="1">
      <c r="A342" s="21"/>
      <c r="B342" s="22"/>
      <c r="C342" s="21"/>
      <c r="D342" s="21"/>
      <c r="E342" s="21"/>
      <c r="F342" s="21"/>
      <c r="G342" s="21"/>
      <c r="H342" s="21"/>
      <c r="I342" s="21"/>
      <c r="J342" s="21"/>
      <c r="K342" s="21"/>
    </row>
    <row r="343" spans="1:11" ht="14.25" hidden="1">
      <c r="A343" s="21"/>
      <c r="B343" s="22"/>
      <c r="C343" s="21"/>
      <c r="D343" s="21"/>
      <c r="E343" s="21"/>
      <c r="F343" s="21"/>
      <c r="G343" s="21"/>
      <c r="H343" s="21"/>
      <c r="I343" s="21"/>
      <c r="J343" s="21"/>
      <c r="K343" s="21"/>
    </row>
    <row r="344" spans="1:11" ht="14.25" hidden="1">
      <c r="A344" s="21"/>
      <c r="B344" s="24"/>
      <c r="C344" s="23"/>
      <c r="D344" s="21"/>
      <c r="E344" s="21"/>
      <c r="F344" s="21"/>
      <c r="G344" s="21"/>
      <c r="H344" s="23"/>
      <c r="I344" s="21"/>
      <c r="J344" s="21"/>
      <c r="K344" s="21"/>
    </row>
    <row r="345" spans="1:11" ht="14.25" hidden="1">
      <c r="A345" s="21"/>
      <c r="B345" s="24"/>
      <c r="C345" s="23"/>
      <c r="D345" s="21"/>
      <c r="E345" s="21"/>
      <c r="F345" s="21"/>
      <c r="G345" s="21"/>
      <c r="H345" s="23"/>
      <c r="I345" s="21"/>
      <c r="J345" s="21"/>
      <c r="K345" s="21"/>
    </row>
    <row r="346" spans="1:11" ht="18.75" hidden="1">
      <c r="A346" s="314" t="s">
        <v>410</v>
      </c>
      <c r="B346" s="314"/>
      <c r="C346" s="314"/>
      <c r="D346" s="314"/>
      <c r="E346" s="314"/>
      <c r="F346" s="314"/>
      <c r="G346" s="314"/>
      <c r="H346" s="314"/>
      <c r="I346" s="314"/>
      <c r="J346" s="314"/>
      <c r="K346" s="21"/>
    </row>
    <row r="347" spans="1:11" ht="14.25" hidden="1">
      <c r="A347" s="21">
        <f>A300</f>
        <v>480</v>
      </c>
      <c r="B347" s="24">
        <f>A347/100</f>
        <v>4.8</v>
      </c>
      <c r="C347" s="23">
        <f>INT(B347)</f>
        <v>4</v>
      </c>
      <c r="D347" s="21"/>
      <c r="E347" s="21"/>
      <c r="F347" s="21"/>
      <c r="G347" s="21" t="s">
        <v>374</v>
      </c>
      <c r="H347" s="23">
        <f>C347</f>
        <v>4</v>
      </c>
      <c r="I347" s="21" t="str">
        <f>VLOOKUP(H347,$AA$1:$AB$10,2,FALSE)</f>
        <v>Four</v>
      </c>
      <c r="J347" s="21" t="str">
        <f>IF(I347="Zero","",CONCATENATE(I347," Hundred "))</f>
        <v>Four Hundred </v>
      </c>
      <c r="K347" s="21"/>
    </row>
    <row r="348" spans="1:11" ht="14.25" hidden="1">
      <c r="A348" s="21">
        <f>A347-(C347*100)</f>
        <v>80</v>
      </c>
      <c r="B348" s="24">
        <f>A348/10</f>
        <v>8</v>
      </c>
      <c r="C348" s="23">
        <f>A348</f>
        <v>80</v>
      </c>
      <c r="D348" s="21"/>
      <c r="E348" s="21"/>
      <c r="F348" s="21"/>
      <c r="G348" s="21" t="s">
        <v>378</v>
      </c>
      <c r="H348" s="23">
        <f>C348</f>
        <v>80</v>
      </c>
      <c r="I348" s="21" t="str">
        <f>VLOOKUP(H348,$AA$1:$AB$101,2,FALSE)</f>
        <v>Eighty</v>
      </c>
      <c r="J348" s="21" t="str">
        <f>I348</f>
        <v>Eighty</v>
      </c>
      <c r="K348" s="21"/>
    </row>
    <row r="349" spans="1:11" ht="14.25" hidden="1">
      <c r="A349" s="21"/>
      <c r="B349" s="24"/>
      <c r="C349" s="23"/>
      <c r="D349" s="21"/>
      <c r="E349" s="21"/>
      <c r="F349" s="21"/>
      <c r="G349" s="313" t="str">
        <f>CONCATENATE("(Rupees ",J344," ",J345," ",J346," ",J347," and  ",J348," Only) ")</f>
        <v>(Rupees    Four Hundred  and  Eighty Only) </v>
      </c>
      <c r="H349" s="313"/>
      <c r="I349" s="313"/>
      <c r="J349" s="313"/>
      <c r="K349" s="21"/>
    </row>
    <row r="350" spans="1:11" ht="14.25" hidden="1">
      <c r="A350" s="21"/>
      <c r="B350" s="22"/>
      <c r="C350" s="21"/>
      <c r="D350" s="21"/>
      <c r="E350" s="21"/>
      <c r="F350" s="21"/>
      <c r="G350" s="21"/>
      <c r="H350" s="21"/>
      <c r="I350" s="21"/>
      <c r="J350" s="21"/>
      <c r="K350" s="21"/>
    </row>
    <row r="351" spans="1:11" ht="14.25" hidden="1">
      <c r="A351" s="21"/>
      <c r="B351" s="22"/>
      <c r="C351" s="21"/>
      <c r="D351" s="21"/>
      <c r="E351" s="21"/>
      <c r="F351" s="21"/>
      <c r="G351" s="21"/>
      <c r="H351" s="21"/>
      <c r="I351" s="21"/>
      <c r="J351" s="21"/>
      <c r="K351" s="21"/>
    </row>
    <row r="352" spans="1:11" ht="14.25" hidden="1">
      <c r="A352" s="21"/>
      <c r="B352" s="22"/>
      <c r="C352" s="21"/>
      <c r="D352" s="21"/>
      <c r="E352" s="21"/>
      <c r="F352" s="21"/>
      <c r="G352" s="21"/>
      <c r="H352" s="21"/>
      <c r="I352" s="21"/>
      <c r="J352" s="21"/>
      <c r="K352" s="21"/>
    </row>
    <row r="353" spans="1:11" ht="14.25" hidden="1">
      <c r="A353" s="21"/>
      <c r="B353" s="22"/>
      <c r="C353" s="21"/>
      <c r="D353" s="21"/>
      <c r="E353" s="21"/>
      <c r="F353" s="21"/>
      <c r="G353" s="21"/>
      <c r="H353" s="21"/>
      <c r="I353" s="21"/>
      <c r="J353" s="21"/>
      <c r="K353" s="21"/>
    </row>
    <row r="354" spans="1:11" ht="14.25" hidden="1">
      <c r="A354" s="21"/>
      <c r="B354" s="22"/>
      <c r="C354" s="21"/>
      <c r="D354" s="21"/>
      <c r="E354" s="21"/>
      <c r="F354" s="21"/>
      <c r="G354" s="21"/>
      <c r="H354" s="21"/>
      <c r="I354" s="21"/>
      <c r="J354" s="21"/>
      <c r="K354" s="21"/>
    </row>
    <row r="355" spans="1:11" ht="14.25" hidden="1">
      <c r="A355" s="21"/>
      <c r="B355" s="22"/>
      <c r="C355" s="21"/>
      <c r="D355" s="21"/>
      <c r="E355" s="21"/>
      <c r="F355" s="21"/>
      <c r="G355" s="21"/>
      <c r="H355" s="21"/>
      <c r="I355" s="21"/>
      <c r="J355" s="21"/>
      <c r="K355" s="21"/>
    </row>
    <row r="356" spans="1:11" ht="14.25" hidden="1">
      <c r="A356" s="21"/>
      <c r="B356" s="24"/>
      <c r="C356" s="23"/>
      <c r="D356" s="21"/>
      <c r="E356" s="21"/>
      <c r="F356" s="21"/>
      <c r="G356" s="21"/>
      <c r="H356" s="23"/>
      <c r="I356" s="21"/>
      <c r="J356" s="21"/>
      <c r="K356" s="21"/>
    </row>
    <row r="357" spans="1:11" ht="14.25" hidden="1">
      <c r="A357" s="21"/>
      <c r="B357" s="24"/>
      <c r="C357" s="23"/>
      <c r="D357" s="21"/>
      <c r="E357" s="21"/>
      <c r="F357" s="21"/>
      <c r="G357" s="21"/>
      <c r="H357" s="23"/>
      <c r="I357" s="21"/>
      <c r="J357" s="21"/>
      <c r="K357" s="21"/>
    </row>
    <row r="358" spans="1:11" ht="14.25" hidden="1">
      <c r="A358" s="21"/>
      <c r="B358" s="24"/>
      <c r="C358" s="23"/>
      <c r="D358" s="21"/>
      <c r="E358" s="21"/>
      <c r="F358" s="21"/>
      <c r="G358" s="21"/>
      <c r="H358" s="23"/>
      <c r="I358" s="21"/>
      <c r="J358" s="21"/>
      <c r="K358" s="21"/>
    </row>
    <row r="359" spans="1:11" ht="18.75" hidden="1">
      <c r="A359" s="314" t="s">
        <v>410</v>
      </c>
      <c r="B359" s="314"/>
      <c r="C359" s="314"/>
      <c r="D359" s="314"/>
      <c r="E359" s="314"/>
      <c r="F359" s="314"/>
      <c r="G359" s="314"/>
      <c r="H359" s="314"/>
      <c r="I359" s="314"/>
      <c r="J359" s="314"/>
      <c r="K359" s="21"/>
    </row>
    <row r="360" spans="1:11" ht="14.25" hidden="1">
      <c r="A360" s="21">
        <f>A300</f>
        <v>480</v>
      </c>
      <c r="B360" s="24">
        <f>A360/10</f>
        <v>48</v>
      </c>
      <c r="C360" s="23">
        <f>A360</f>
        <v>480</v>
      </c>
      <c r="D360" s="21"/>
      <c r="E360" s="21"/>
      <c r="F360" s="21"/>
      <c r="G360" s="21" t="s">
        <v>378</v>
      </c>
      <c r="H360" s="23">
        <f>C360</f>
        <v>480</v>
      </c>
      <c r="I360" s="21" t="e">
        <f>VLOOKUP(H360,$AA$1:$AB$101,2,FALSE)</f>
        <v>#N/A</v>
      </c>
      <c r="J360" s="21" t="e">
        <f>I360</f>
        <v>#N/A</v>
      </c>
      <c r="K360" s="21"/>
    </row>
    <row r="361" spans="1:11" ht="14.25" hidden="1">
      <c r="A361" s="21"/>
      <c r="B361" s="24"/>
      <c r="C361" s="23"/>
      <c r="D361" s="21"/>
      <c r="E361" s="21"/>
      <c r="F361" s="21"/>
      <c r="G361" s="313" t="e">
        <f>CONCATENATE("(Rupees ",J356," ",J357," ",J358," ",J359," ",J360," Only) ")</f>
        <v>#N/A</v>
      </c>
      <c r="H361" s="313"/>
      <c r="I361" s="313"/>
      <c r="J361" s="313"/>
      <c r="K361" s="21"/>
    </row>
    <row r="362" spans="1:11" ht="14.25" hidden="1">
      <c r="A362" s="21"/>
      <c r="B362" s="22"/>
      <c r="C362" s="21"/>
      <c r="D362" s="21"/>
      <c r="E362" s="21"/>
      <c r="F362" s="21"/>
      <c r="G362" s="21"/>
      <c r="H362" s="21"/>
      <c r="I362" s="21"/>
      <c r="J362" s="21"/>
      <c r="K362" s="21"/>
    </row>
    <row r="363" spans="1:11" ht="14.25" hidden="1">
      <c r="A363" s="21"/>
      <c r="B363" s="22"/>
      <c r="C363" s="21"/>
      <c r="D363" s="21"/>
      <c r="E363" s="21"/>
      <c r="F363" s="21"/>
      <c r="G363" s="21"/>
      <c r="H363" s="21"/>
      <c r="I363" s="21"/>
      <c r="J363" s="21"/>
      <c r="K363" s="21"/>
    </row>
    <row r="364" spans="1:11" ht="14.25" hidden="1">
      <c r="A364" s="21"/>
      <c r="B364" s="22"/>
      <c r="C364" s="21"/>
      <c r="D364" s="21"/>
      <c r="E364" s="21"/>
      <c r="F364" s="21"/>
      <c r="G364" s="21"/>
      <c r="H364" s="21"/>
      <c r="I364" s="21"/>
      <c r="J364" s="21"/>
      <c r="K364" s="21"/>
    </row>
    <row r="365" spans="1:11" ht="14.25" hidden="1">
      <c r="A365" s="21"/>
      <c r="B365" s="22"/>
      <c r="C365" s="21"/>
      <c r="D365" s="21"/>
      <c r="E365" s="21"/>
      <c r="F365" s="21"/>
      <c r="G365" s="21"/>
      <c r="H365" s="21"/>
      <c r="I365" s="21"/>
      <c r="J365" s="21"/>
      <c r="K365" s="21"/>
    </row>
    <row r="366" spans="1:11" ht="15" hidden="1">
      <c r="A366" s="311" t="str">
        <f>IF(AND(A300&gt;=100000),G307,IF(AND(A300&gt;=10000,A300&lt;=99999),G322,IF(AND(A300&gt;=1000,A300&lt;=9999),G337,IF(AND(A300&gt;=100,A300&lt;=999),G349,G361))))</f>
        <v>(Rupees    Four Hundred  and  Eighty Only) </v>
      </c>
      <c r="B366" s="311"/>
      <c r="C366" s="311"/>
      <c r="D366" s="311"/>
      <c r="E366" s="311"/>
      <c r="F366" s="311"/>
      <c r="G366" s="311"/>
      <c r="H366" s="311"/>
      <c r="I366" s="311"/>
      <c r="J366" s="311"/>
      <c r="K366" s="21"/>
    </row>
    <row r="367" spans="1:11" ht="14.25" hidden="1">
      <c r="A367" s="21"/>
      <c r="B367" s="22"/>
      <c r="C367" s="21"/>
      <c r="D367" s="21"/>
      <c r="E367" s="21"/>
      <c r="F367" s="21"/>
      <c r="G367" s="21"/>
      <c r="H367" s="21"/>
      <c r="I367" s="21"/>
      <c r="J367" s="21"/>
      <c r="K367" s="21"/>
    </row>
    <row r="368" spans="1:11" ht="14.25" hidden="1">
      <c r="A368" s="21"/>
      <c r="B368" s="22"/>
      <c r="C368" s="21"/>
      <c r="D368" s="21"/>
      <c r="E368" s="21"/>
      <c r="F368" s="21"/>
      <c r="G368" s="21"/>
      <c r="H368" s="21"/>
      <c r="I368" s="21"/>
      <c r="J368" s="21"/>
      <c r="K368" s="21"/>
    </row>
    <row r="369" spans="1:11" ht="14.25" hidden="1">
      <c r="A369" s="21"/>
      <c r="B369" s="22"/>
      <c r="C369" s="21"/>
      <c r="D369" s="21"/>
      <c r="E369" s="21"/>
      <c r="F369" s="21"/>
      <c r="G369" s="21"/>
      <c r="H369" s="21"/>
      <c r="I369" s="21"/>
      <c r="J369" s="21"/>
      <c r="K369" s="21"/>
    </row>
    <row r="370" spans="1:11" ht="14.25" hidden="1">
      <c r="A370" s="21"/>
      <c r="B370" s="22"/>
      <c r="C370" s="21"/>
      <c r="D370" s="21"/>
      <c r="E370" s="21"/>
      <c r="F370" s="21"/>
      <c r="G370" s="21"/>
      <c r="H370" s="21"/>
      <c r="I370" s="21"/>
      <c r="J370" s="21"/>
      <c r="K370" s="21"/>
    </row>
    <row r="371" spans="1:11" ht="14.25" hidden="1">
      <c r="A371" s="21"/>
      <c r="B371" s="22"/>
      <c r="C371" s="21"/>
      <c r="D371" s="21"/>
      <c r="E371" s="21"/>
      <c r="F371" s="21"/>
      <c r="G371" s="21"/>
      <c r="H371" s="21"/>
      <c r="I371" s="21"/>
      <c r="J371" s="21"/>
      <c r="K371" s="21"/>
    </row>
    <row r="372" spans="1:11" ht="14.25" hidden="1">
      <c r="A372" s="21"/>
      <c r="B372" s="22"/>
      <c r="C372" s="21"/>
      <c r="D372" s="21"/>
      <c r="E372" s="21"/>
      <c r="F372" s="21"/>
      <c r="G372" s="21"/>
      <c r="H372" s="21"/>
      <c r="I372" s="21"/>
      <c r="J372" s="21"/>
      <c r="K372" s="21"/>
    </row>
    <row r="373" spans="1:11" ht="14.25" hidden="1">
      <c r="A373" s="21"/>
      <c r="B373" s="22"/>
      <c r="C373" s="21"/>
      <c r="D373" s="21"/>
      <c r="E373" s="21"/>
      <c r="F373" s="21"/>
      <c r="G373" s="21"/>
      <c r="H373" s="21"/>
      <c r="I373" s="21"/>
      <c r="J373" s="21"/>
      <c r="K373" s="21"/>
    </row>
    <row r="374" spans="1:11" ht="14.25" hidden="1">
      <c r="A374" s="21"/>
      <c r="B374" s="22"/>
      <c r="C374" s="21"/>
      <c r="D374" s="21"/>
      <c r="E374" s="21"/>
      <c r="F374" s="21"/>
      <c r="G374" s="21"/>
      <c r="H374" s="21"/>
      <c r="I374" s="21"/>
      <c r="J374" s="21"/>
      <c r="K374" s="21"/>
    </row>
    <row r="375" spans="1:11" ht="14.25" hidden="1">
      <c r="A375" s="21"/>
      <c r="B375" s="22"/>
      <c r="C375" s="21"/>
      <c r="D375" s="21"/>
      <c r="E375" s="21"/>
      <c r="F375" s="21"/>
      <c r="G375" s="21"/>
      <c r="H375" s="21"/>
      <c r="I375" s="21"/>
      <c r="J375" s="21"/>
      <c r="K375" s="21"/>
    </row>
    <row r="376" spans="1:11" ht="14.25" hidden="1">
      <c r="A376" s="21"/>
      <c r="B376" s="22"/>
      <c r="C376" s="21"/>
      <c r="D376" s="21"/>
      <c r="E376" s="21"/>
      <c r="F376" s="21"/>
      <c r="G376" s="21"/>
      <c r="H376" s="21"/>
      <c r="I376" s="21"/>
      <c r="J376" s="21"/>
      <c r="K376" s="21"/>
    </row>
    <row r="377" spans="1:11" ht="14.25" hidden="1">
      <c r="A377" s="21"/>
      <c r="B377" s="22"/>
      <c r="C377" s="21"/>
      <c r="D377" s="21"/>
      <c r="E377" s="21"/>
      <c r="F377" s="21"/>
      <c r="G377" s="21"/>
      <c r="H377" s="21"/>
      <c r="I377" s="21"/>
      <c r="J377" s="21"/>
      <c r="K377" s="21"/>
    </row>
    <row r="378" spans="1:11" ht="14.25" hidden="1">
      <c r="A378" s="21"/>
      <c r="B378" s="22"/>
      <c r="C378" s="21"/>
      <c r="D378" s="21"/>
      <c r="E378" s="21"/>
      <c r="F378" s="21"/>
      <c r="G378" s="21"/>
      <c r="H378" s="21"/>
      <c r="I378" s="21"/>
      <c r="J378" s="21"/>
      <c r="K378" s="21"/>
    </row>
    <row r="379" spans="1:11" ht="14.25" hidden="1">
      <c r="A379" s="21"/>
      <c r="B379" s="22"/>
      <c r="C379" s="21"/>
      <c r="D379" s="21"/>
      <c r="E379" s="21"/>
      <c r="F379" s="21"/>
      <c r="G379" s="21"/>
      <c r="H379" s="21"/>
      <c r="I379" s="21"/>
      <c r="J379" s="21"/>
      <c r="K379" s="21"/>
    </row>
    <row r="380" spans="1:11" ht="14.25" hidden="1">
      <c r="A380" s="21"/>
      <c r="B380" s="22"/>
      <c r="C380" s="21"/>
      <c r="D380" s="21"/>
      <c r="E380" s="21"/>
      <c r="F380" s="21"/>
      <c r="G380" s="21"/>
      <c r="H380" s="21"/>
      <c r="I380" s="21"/>
      <c r="J380" s="21"/>
      <c r="K380" s="21"/>
    </row>
    <row r="381" spans="1:11" ht="14.25" hidden="1">
      <c r="A381" s="21"/>
      <c r="B381" s="22"/>
      <c r="C381" s="21"/>
      <c r="D381" s="21"/>
      <c r="E381" s="21"/>
      <c r="F381" s="21"/>
      <c r="G381" s="21"/>
      <c r="H381" s="21"/>
      <c r="I381" s="21"/>
      <c r="J381" s="21"/>
      <c r="K381" s="21"/>
    </row>
    <row r="382" spans="1:11" ht="14.25" hidden="1">
      <c r="A382" s="21"/>
      <c r="B382" s="22"/>
      <c r="C382" s="21"/>
      <c r="D382" s="21"/>
      <c r="E382" s="21"/>
      <c r="F382" s="21"/>
      <c r="G382" s="21"/>
      <c r="H382" s="21"/>
      <c r="I382" s="21"/>
      <c r="J382" s="21"/>
      <c r="K382" s="21"/>
    </row>
    <row r="383" spans="1:11" ht="14.25" hidden="1">
      <c r="A383" s="21"/>
      <c r="B383" s="22"/>
      <c r="C383" s="21"/>
      <c r="D383" s="21"/>
      <c r="E383" s="21"/>
      <c r="F383" s="21"/>
      <c r="G383" s="21"/>
      <c r="H383" s="21"/>
      <c r="I383" s="21"/>
      <c r="J383" s="21"/>
      <c r="K383" s="21"/>
    </row>
    <row r="384" spans="1:11" ht="14.25" hidden="1">
      <c r="A384" s="21"/>
      <c r="B384" s="22"/>
      <c r="C384" s="21"/>
      <c r="D384" s="21"/>
      <c r="E384" s="21"/>
      <c r="F384" s="21"/>
      <c r="G384" s="21"/>
      <c r="H384" s="21"/>
      <c r="I384" s="21"/>
      <c r="J384" s="21"/>
      <c r="K384" s="21"/>
    </row>
    <row r="385" spans="1:11" ht="14.25" hidden="1">
      <c r="A385" s="21"/>
      <c r="B385" s="22"/>
      <c r="C385" s="21"/>
      <c r="D385" s="21"/>
      <c r="E385" s="21"/>
      <c r="F385" s="21"/>
      <c r="G385" s="21"/>
      <c r="H385" s="21"/>
      <c r="I385" s="21"/>
      <c r="J385" s="21"/>
      <c r="K385" s="21"/>
    </row>
    <row r="386" spans="1:11" ht="14.25" hidden="1">
      <c r="A386" s="21"/>
      <c r="B386" s="22"/>
      <c r="C386" s="21"/>
      <c r="D386" s="21"/>
      <c r="E386" s="21"/>
      <c r="F386" s="21"/>
      <c r="G386" s="21"/>
      <c r="H386" s="21"/>
      <c r="I386" s="21"/>
      <c r="J386" s="21"/>
      <c r="K386" s="21"/>
    </row>
    <row r="387" spans="1:11" ht="14.25" hidden="1">
      <c r="A387" s="21"/>
      <c r="B387" s="22"/>
      <c r="C387" s="21"/>
      <c r="D387" s="21"/>
      <c r="E387" s="21"/>
      <c r="F387" s="21"/>
      <c r="G387" s="21"/>
      <c r="H387" s="21"/>
      <c r="I387" s="21"/>
      <c r="J387" s="21"/>
      <c r="K387" s="21"/>
    </row>
    <row r="388" spans="1:11" ht="14.25" hidden="1">
      <c r="A388" s="21"/>
      <c r="B388" s="22"/>
      <c r="C388" s="21"/>
      <c r="D388" s="21"/>
      <c r="E388" s="21"/>
      <c r="F388" s="21"/>
      <c r="G388" s="21"/>
      <c r="H388" s="21"/>
      <c r="I388" s="21"/>
      <c r="J388" s="21"/>
      <c r="K388" s="21"/>
    </row>
    <row r="389" spans="1:11" ht="14.25" hidden="1">
      <c r="A389" s="21"/>
      <c r="B389" s="22"/>
      <c r="C389" s="21"/>
      <c r="D389" s="21"/>
      <c r="E389" s="21"/>
      <c r="F389" s="21"/>
      <c r="G389" s="21"/>
      <c r="H389" s="21"/>
      <c r="I389" s="21"/>
      <c r="J389" s="21"/>
      <c r="K389" s="21"/>
    </row>
    <row r="390" spans="1:11" ht="14.25" hidden="1">
      <c r="A390" s="21"/>
      <c r="B390" s="22"/>
      <c r="C390" s="21"/>
      <c r="D390" s="21"/>
      <c r="E390" s="21"/>
      <c r="F390" s="21"/>
      <c r="G390" s="21"/>
      <c r="H390" s="21"/>
      <c r="I390" s="21"/>
      <c r="J390" s="21"/>
      <c r="K390" s="21"/>
    </row>
    <row r="391" spans="1:11" ht="14.25" hidden="1">
      <c r="A391" s="21"/>
      <c r="B391" s="22"/>
      <c r="C391" s="21"/>
      <c r="D391" s="21"/>
      <c r="E391" s="21"/>
      <c r="F391" s="21"/>
      <c r="G391" s="21"/>
      <c r="H391" s="21"/>
      <c r="I391" s="21"/>
      <c r="J391" s="21"/>
      <c r="K391" s="21"/>
    </row>
    <row r="392" spans="1:11" ht="14.25" hidden="1">
      <c r="A392" s="21"/>
      <c r="B392" s="22"/>
      <c r="C392" s="21"/>
      <c r="D392" s="21"/>
      <c r="E392" s="21"/>
      <c r="F392" s="21"/>
      <c r="G392" s="21"/>
      <c r="H392" s="21"/>
      <c r="I392" s="21"/>
      <c r="J392" s="21"/>
      <c r="K392" s="21"/>
    </row>
    <row r="393" spans="1:11" ht="14.25" hidden="1">
      <c r="A393" s="21"/>
      <c r="B393" s="22"/>
      <c r="C393" s="21"/>
      <c r="D393" s="21"/>
      <c r="E393" s="21"/>
      <c r="F393" s="21"/>
      <c r="G393" s="21"/>
      <c r="H393" s="21"/>
      <c r="I393" s="21"/>
      <c r="J393" s="21"/>
      <c r="K393" s="21"/>
    </row>
    <row r="394" spans="1:11" ht="14.25" hidden="1">
      <c r="A394" s="21"/>
      <c r="B394" s="22"/>
      <c r="C394" s="21"/>
      <c r="D394" s="21"/>
      <c r="E394" s="21"/>
      <c r="F394" s="21"/>
      <c r="G394" s="21"/>
      <c r="H394" s="21"/>
      <c r="I394" s="21"/>
      <c r="J394" s="21"/>
      <c r="K394" s="21"/>
    </row>
    <row r="395" spans="1:11" ht="14.25" hidden="1">
      <c r="A395" s="21"/>
      <c r="B395" s="22"/>
      <c r="C395" s="21"/>
      <c r="D395" s="21"/>
      <c r="E395" s="21"/>
      <c r="F395" s="21"/>
      <c r="G395" s="21"/>
      <c r="H395" s="21"/>
      <c r="I395" s="21"/>
      <c r="J395" s="21"/>
      <c r="K395" s="21"/>
    </row>
    <row r="396" spans="1:11" ht="14.25" hidden="1">
      <c r="A396" s="21"/>
      <c r="B396" s="22"/>
      <c r="C396" s="21"/>
      <c r="D396" s="21"/>
      <c r="E396" s="21"/>
      <c r="F396" s="21"/>
      <c r="G396" s="21"/>
      <c r="H396" s="21"/>
      <c r="I396" s="21"/>
      <c r="J396" s="21"/>
      <c r="K396" s="21"/>
    </row>
    <row r="397" spans="1:11" ht="14.25" hidden="1">
      <c r="A397" s="21"/>
      <c r="B397" s="22"/>
      <c r="C397" s="21"/>
      <c r="D397" s="21"/>
      <c r="E397" s="21"/>
      <c r="F397" s="21"/>
      <c r="G397" s="21"/>
      <c r="H397" s="21"/>
      <c r="I397" s="21"/>
      <c r="J397" s="21"/>
      <c r="K397" s="21"/>
    </row>
    <row r="398" spans="1:11" ht="14.25" hidden="1">
      <c r="A398" s="21"/>
      <c r="B398" s="22"/>
      <c r="C398" s="21"/>
      <c r="D398" s="21"/>
      <c r="E398" s="21"/>
      <c r="F398" s="21"/>
      <c r="G398" s="21"/>
      <c r="H398" s="21"/>
      <c r="I398" s="21"/>
      <c r="J398" s="21"/>
      <c r="K398" s="21"/>
    </row>
    <row r="399" spans="1:11" ht="14.25" hidden="1">
      <c r="A399" s="31"/>
      <c r="B399" s="32"/>
      <c r="C399" s="21"/>
      <c r="D399" s="21"/>
      <c r="E399" s="21"/>
      <c r="F399" s="21"/>
      <c r="G399" s="21"/>
      <c r="H399" s="21"/>
      <c r="I399" s="21"/>
      <c r="J399" s="21"/>
      <c r="K399" s="21"/>
    </row>
    <row r="400" spans="1:27" s="14" customFormat="1" ht="22.5" customHeight="1">
      <c r="A400" s="33">
        <f>7!I26</f>
        <v>2030</v>
      </c>
      <c r="B400" s="34" t="str">
        <f>A466</f>
        <v>(Rupees   Two Thousand   and  Thirty Only) </v>
      </c>
      <c r="C400" s="35"/>
      <c r="D400" s="35"/>
      <c r="E400" s="35"/>
      <c r="F400" s="35"/>
      <c r="G400" s="35"/>
      <c r="H400" s="35"/>
      <c r="I400" s="35"/>
      <c r="J400" s="35"/>
      <c r="K400" s="35"/>
      <c r="AA400" s="15"/>
    </row>
    <row r="401" spans="1:11" ht="18.75" hidden="1">
      <c r="A401" s="315" t="s">
        <v>358</v>
      </c>
      <c r="B401" s="315"/>
      <c r="C401" s="315"/>
      <c r="D401" s="315"/>
      <c r="E401" s="315"/>
      <c r="F401" s="315"/>
      <c r="G401" s="315"/>
      <c r="H401" s="315"/>
      <c r="I401" s="315"/>
      <c r="J401" s="315"/>
      <c r="K401" s="315"/>
    </row>
    <row r="402" spans="1:10" ht="14.25" hidden="1">
      <c r="A402" s="18">
        <f>A400</f>
        <v>2030</v>
      </c>
      <c r="B402" s="36">
        <f>A402/100000</f>
        <v>0.0203</v>
      </c>
      <c r="C402" s="37">
        <f>INT(B402)</f>
        <v>0</v>
      </c>
      <c r="G402" s="18" t="s">
        <v>362</v>
      </c>
      <c r="H402" s="37">
        <f>C402</f>
        <v>0</v>
      </c>
      <c r="I402" s="18" t="str">
        <f>VLOOKUP(H402,$AA$1:$AB$10,2,FALSE)</f>
        <v>Zero</v>
      </c>
      <c r="J402" s="18" t="str">
        <f>CONCATENATE(I402," Lakhs ")</f>
        <v>Zero Lakhs </v>
      </c>
    </row>
    <row r="403" spans="1:10" ht="14.25" hidden="1">
      <c r="A403" s="18">
        <f>A402-(C402*100000)</f>
        <v>2030</v>
      </c>
      <c r="B403" s="36">
        <f>A403/10000</f>
        <v>0.203</v>
      </c>
      <c r="C403" s="37">
        <f>INT(B403)</f>
        <v>0</v>
      </c>
      <c r="G403" s="18" t="s">
        <v>366</v>
      </c>
      <c r="H403" s="37">
        <f>C403</f>
        <v>0</v>
      </c>
      <c r="I403" s="18" t="str">
        <f>VLOOKUP(H403,$AA$1:$AB$10,2,FALSE)</f>
        <v>Zero</v>
      </c>
      <c r="J403" s="18">
        <f>IF(AND(I403="Zero"),"",IF(AND(H403=1),VLOOKUP(H404,$AA$1:$AD$10,4,FALSE),VLOOKUP(I403,$AB$1:$AC$10,2,FALSE)))</f>
      </c>
    </row>
    <row r="404" spans="1:10" ht="14.25" hidden="1">
      <c r="A404" s="18">
        <f>A403-(C403*10000)</f>
        <v>2030</v>
      </c>
      <c r="B404" s="36">
        <f>A404/1000</f>
        <v>2.03</v>
      </c>
      <c r="C404" s="37">
        <f>INT(B404)</f>
        <v>2</v>
      </c>
      <c r="G404" s="18" t="s">
        <v>370</v>
      </c>
      <c r="H404" s="37">
        <f>C404</f>
        <v>2</v>
      </c>
      <c r="I404" s="18" t="str">
        <f>VLOOKUP(H404,$AA$1:$AB$10,2,FALSE)</f>
        <v>Two</v>
      </c>
      <c r="J404" s="18" t="str">
        <f>IF(AND(I404="Zero")," Thousand ",IF(AND(H403=1)," Thousand ",CONCATENATE(I404," Thousand ")))</f>
        <v>Two Thousand </v>
      </c>
    </row>
    <row r="405" spans="1:10" ht="14.25" hidden="1">
      <c r="A405" s="18">
        <f>A404-(C404*1000)</f>
        <v>30</v>
      </c>
      <c r="B405" s="36">
        <f>A405/100</f>
        <v>0.3</v>
      </c>
      <c r="C405" s="37">
        <f>INT(B405)</f>
        <v>0</v>
      </c>
      <c r="G405" s="18" t="s">
        <v>374</v>
      </c>
      <c r="H405" s="37">
        <f>C405</f>
        <v>0</v>
      </c>
      <c r="I405" s="18" t="str">
        <f>VLOOKUP(H405,$AA$1:$AB$10,2,FALSE)</f>
        <v>Zero</v>
      </c>
      <c r="J405" s="18">
        <f>IF(I405="Zero","",CONCATENATE(I405," Hundred "))</f>
      </c>
    </row>
    <row r="406" spans="1:10" ht="14.25" hidden="1">
      <c r="A406" s="18">
        <f>A405-(C405*100)</f>
        <v>30</v>
      </c>
      <c r="B406" s="36">
        <f>A406/10</f>
        <v>3</v>
      </c>
      <c r="C406" s="37">
        <f>A406</f>
        <v>30</v>
      </c>
      <c r="G406" s="18" t="s">
        <v>378</v>
      </c>
      <c r="H406" s="37">
        <f>C406</f>
        <v>30</v>
      </c>
      <c r="I406" s="18" t="str">
        <f>VLOOKUP(H406,$AA$1:$AB$101,2,FALSE)</f>
        <v>Thirty</v>
      </c>
      <c r="J406" s="18" t="str">
        <f>I406</f>
        <v>Thirty</v>
      </c>
    </row>
    <row r="407" spans="2:10" ht="14.25" hidden="1">
      <c r="B407" s="36"/>
      <c r="C407" s="37"/>
      <c r="G407" s="316" t="str">
        <f>CONCATENATE("(Rupees ",J402," ",J403," ",J404," ",J405," and  ",J406," Only) ")</f>
        <v>(Rupees Zero Lakhs   Two Thousand   and  Thirty Only) </v>
      </c>
      <c r="H407" s="316"/>
      <c r="I407" s="316"/>
      <c r="J407" s="316"/>
    </row>
    <row r="408" spans="2:3" ht="14.25" hidden="1">
      <c r="B408" s="36"/>
      <c r="C408" s="37"/>
    </row>
    <row r="409" spans="2:3" ht="14.25" hidden="1">
      <c r="B409" s="36"/>
      <c r="C409" s="37"/>
    </row>
    <row r="410" spans="2:3" ht="14.25" hidden="1">
      <c r="B410" s="36"/>
      <c r="C410" s="37"/>
    </row>
    <row r="411" spans="2:3" ht="14.25" hidden="1">
      <c r="B411" s="36"/>
      <c r="C411" s="37"/>
    </row>
    <row r="412" spans="2:11" ht="14.25" hidden="1">
      <c r="B412" s="36"/>
      <c r="C412" s="37"/>
      <c r="H412" s="29"/>
      <c r="I412" s="29"/>
      <c r="J412" s="29"/>
      <c r="K412" s="29"/>
    </row>
    <row r="413" spans="2:3" ht="14.25" hidden="1">
      <c r="B413" s="36"/>
      <c r="C413" s="37"/>
    </row>
    <row r="414" spans="2:8" ht="14.25" hidden="1">
      <c r="B414" s="36"/>
      <c r="C414" s="37"/>
      <c r="H414" s="37"/>
    </row>
    <row r="415" spans="2:8" ht="14.25" hidden="1">
      <c r="B415" s="36"/>
      <c r="C415" s="37"/>
      <c r="H415" s="37"/>
    </row>
    <row r="416" spans="2:8" ht="14.25" hidden="1">
      <c r="B416" s="36"/>
      <c r="C416" s="37"/>
      <c r="H416" s="37"/>
    </row>
    <row r="417" spans="1:10" ht="18.75" hidden="1">
      <c r="A417" s="315" t="s">
        <v>382</v>
      </c>
      <c r="B417" s="315"/>
      <c r="C417" s="315"/>
      <c r="D417" s="315"/>
      <c r="E417" s="315"/>
      <c r="F417" s="315"/>
      <c r="G417" s="315"/>
      <c r="H417" s="315"/>
      <c r="I417" s="315"/>
      <c r="J417" s="315"/>
    </row>
    <row r="418" spans="1:10" ht="14.25" hidden="1">
      <c r="A418" s="18">
        <f>A400</f>
        <v>2030</v>
      </c>
      <c r="B418" s="36">
        <f>A418/10000</f>
        <v>0.203</v>
      </c>
      <c r="C418" s="37">
        <f>INT(B418)</f>
        <v>0</v>
      </c>
      <c r="G418" s="18" t="s">
        <v>366</v>
      </c>
      <c r="H418" s="37">
        <f>C418</f>
        <v>0</v>
      </c>
      <c r="I418" s="18" t="str">
        <f>VLOOKUP(H418,$AA$1:$AB$10,2,FALSE)</f>
        <v>Zero</v>
      </c>
      <c r="J418" s="18">
        <f>IF(AND(I418="Zero"),"",IF(AND(H418=1),VLOOKUP(H419,$AA$1:$AD$10,4,FALSE),VLOOKUP(I418,$AB$1:$AC$10,2,FALSE)))</f>
      </c>
    </row>
    <row r="419" spans="1:10" ht="14.25" hidden="1">
      <c r="A419" s="18">
        <f>A418-(C418*10000)</f>
        <v>2030</v>
      </c>
      <c r="B419" s="36">
        <f>A419/1000</f>
        <v>2.03</v>
      </c>
      <c r="C419" s="37">
        <f>INT(B419)</f>
        <v>2</v>
      </c>
      <c r="G419" s="18" t="s">
        <v>370</v>
      </c>
      <c r="H419" s="37">
        <f>C419</f>
        <v>2</v>
      </c>
      <c r="I419" s="18" t="str">
        <f>VLOOKUP(H419,$AA$1:$AB$10,2,FALSE)</f>
        <v>Two</v>
      </c>
      <c r="J419" s="18" t="str">
        <f>IF(AND(I419="Zero")," Thousand ",IF(AND(H418=1)," Thousand ",CONCATENATE(I419," Thousand ")))</f>
        <v>Two Thousand </v>
      </c>
    </row>
    <row r="420" spans="1:10" ht="14.25" hidden="1">
      <c r="A420" s="18">
        <f>A419-(C419*1000)</f>
        <v>30</v>
      </c>
      <c r="B420" s="36">
        <f>A420/100</f>
        <v>0.3</v>
      </c>
      <c r="C420" s="37">
        <f>INT(B420)</f>
        <v>0</v>
      </c>
      <c r="G420" s="18" t="s">
        <v>374</v>
      </c>
      <c r="H420" s="37">
        <f>C420</f>
        <v>0</v>
      </c>
      <c r="I420" s="18" t="str">
        <f>VLOOKUP(H420,$AA$1:$AB$10,2,FALSE)</f>
        <v>Zero</v>
      </c>
      <c r="J420" s="18">
        <f>IF(I420="Zero","",CONCATENATE(I420," Hundred "))</f>
      </c>
    </row>
    <row r="421" spans="1:10" ht="14.25" hidden="1">
      <c r="A421" s="18">
        <f>A420-(C420*100)</f>
        <v>30</v>
      </c>
      <c r="B421" s="36">
        <f>A421/10</f>
        <v>3</v>
      </c>
      <c r="C421" s="37">
        <f>A421</f>
        <v>30</v>
      </c>
      <c r="G421" s="18" t="s">
        <v>378</v>
      </c>
      <c r="H421" s="37">
        <f>C421</f>
        <v>30</v>
      </c>
      <c r="I421" s="18" t="str">
        <f>VLOOKUP(H421,$AA$1:$AB$101,2,FALSE)</f>
        <v>Thirty</v>
      </c>
      <c r="J421" s="18" t="str">
        <f>I421</f>
        <v>Thirty</v>
      </c>
    </row>
    <row r="422" spans="2:10" ht="14.25" hidden="1">
      <c r="B422" s="36"/>
      <c r="C422" s="37"/>
      <c r="G422" s="316" t="str">
        <f>CONCATENATE("(Rupees ",J417," ",J418," ",J419," ",J420," and  ",J421," Only) ")</f>
        <v>(Rupees   Two Thousand   and  Thirty Only) </v>
      </c>
      <c r="H422" s="316"/>
      <c r="I422" s="316"/>
      <c r="J422" s="316"/>
    </row>
    <row r="423" spans="2:8" ht="14.25" hidden="1">
      <c r="B423" s="36"/>
      <c r="C423" s="37"/>
      <c r="H423" s="37"/>
    </row>
    <row r="424" spans="2:8" ht="14.25" hidden="1">
      <c r="B424" s="36"/>
      <c r="C424" s="37"/>
      <c r="H424" s="37"/>
    </row>
    <row r="425" spans="2:10" ht="14.25" hidden="1">
      <c r="B425" s="36"/>
      <c r="C425" s="37"/>
      <c r="G425" s="316"/>
      <c r="H425" s="316"/>
      <c r="I425" s="316"/>
      <c r="J425" s="316"/>
    </row>
    <row r="426" spans="2:8" ht="14.25" hidden="1">
      <c r="B426" s="36"/>
      <c r="C426" s="37"/>
      <c r="H426" s="37"/>
    </row>
    <row r="427" spans="2:8" ht="14.25" hidden="1">
      <c r="B427" s="36"/>
      <c r="C427" s="37"/>
      <c r="H427" s="37"/>
    </row>
    <row r="428" spans="2:10" ht="14.25" hidden="1">
      <c r="B428" s="36"/>
      <c r="C428" s="37"/>
      <c r="G428" s="38"/>
      <c r="H428" s="38"/>
      <c r="I428" s="38"/>
      <c r="J428" s="38"/>
    </row>
    <row r="429" ht="14.25" hidden="1"/>
    <row r="430" ht="14.25" hidden="1"/>
    <row r="431" ht="14.25" hidden="1"/>
    <row r="432" spans="2:8" ht="14.25" hidden="1">
      <c r="B432" s="36"/>
      <c r="C432" s="37"/>
      <c r="H432" s="37"/>
    </row>
    <row r="433" spans="1:10" ht="18.75" hidden="1">
      <c r="A433" s="315" t="s">
        <v>397</v>
      </c>
      <c r="B433" s="315"/>
      <c r="C433" s="315"/>
      <c r="D433" s="315"/>
      <c r="E433" s="315"/>
      <c r="F433" s="315"/>
      <c r="G433" s="315"/>
      <c r="H433" s="315"/>
      <c r="I433" s="315"/>
      <c r="J433" s="315"/>
    </row>
    <row r="434" spans="1:10" ht="14.25" hidden="1">
      <c r="A434" s="18">
        <f>A400</f>
        <v>2030</v>
      </c>
      <c r="B434" s="36">
        <f>A434/1000</f>
        <v>2.03</v>
      </c>
      <c r="C434" s="37">
        <f>INT(B434)</f>
        <v>2</v>
      </c>
      <c r="G434" s="18" t="s">
        <v>370</v>
      </c>
      <c r="H434" s="37">
        <f>C434</f>
        <v>2</v>
      </c>
      <c r="I434" s="18" t="str">
        <f>VLOOKUP(H434,$AA$1:$AB$10,2,FALSE)</f>
        <v>Two</v>
      </c>
      <c r="J434" s="18" t="str">
        <f>IF(AND(I434="Zero")," Thousand ",IF(AND(H433=1)," Thousand ",CONCATENATE(I434," Thousand ")))</f>
        <v>Two Thousand </v>
      </c>
    </row>
    <row r="435" spans="1:10" ht="14.25" hidden="1">
      <c r="A435" s="18">
        <f>A434-(C434*1000)</f>
        <v>30</v>
      </c>
      <c r="B435" s="36">
        <f>A435/100</f>
        <v>0.3</v>
      </c>
      <c r="C435" s="37">
        <f>INT(B435)</f>
        <v>0</v>
      </c>
      <c r="G435" s="18" t="s">
        <v>374</v>
      </c>
      <c r="H435" s="37">
        <f>C435</f>
        <v>0</v>
      </c>
      <c r="I435" s="18" t="str">
        <f>VLOOKUP(H435,$AA$1:$AB$10,2,FALSE)</f>
        <v>Zero</v>
      </c>
      <c r="J435" s="18">
        <f>IF(I435="Zero","",CONCATENATE(I435," Hundred "))</f>
      </c>
    </row>
    <row r="436" spans="1:10" ht="14.25" hidden="1">
      <c r="A436" s="18">
        <f>A435-(C435*100)</f>
        <v>30</v>
      </c>
      <c r="B436" s="36">
        <f>A436/10</f>
        <v>3</v>
      </c>
      <c r="C436" s="37">
        <f>A436</f>
        <v>30</v>
      </c>
      <c r="G436" s="18" t="s">
        <v>378</v>
      </c>
      <c r="H436" s="37">
        <f>C436</f>
        <v>30</v>
      </c>
      <c r="I436" s="18" t="str">
        <f>VLOOKUP(H436,$AA$1:$AB$101,2,FALSE)</f>
        <v>Thirty</v>
      </c>
      <c r="J436" s="18" t="str">
        <f>I436</f>
        <v>Thirty</v>
      </c>
    </row>
    <row r="437" spans="2:10" ht="14.25" hidden="1">
      <c r="B437" s="36"/>
      <c r="C437" s="37"/>
      <c r="G437" s="316" t="str">
        <f>CONCATENATE("(Rupees ",J432," ",J433," ",J434," ",J435," and  ",J436," Only) ")</f>
        <v>(Rupees   Two Thousand   and  Thirty Only) </v>
      </c>
      <c r="H437" s="316"/>
      <c r="I437" s="316"/>
      <c r="J437" s="316"/>
    </row>
    <row r="438" spans="2:10" ht="14.25" hidden="1">
      <c r="B438" s="36"/>
      <c r="C438" s="37"/>
      <c r="G438" s="316"/>
      <c r="H438" s="316"/>
      <c r="I438" s="316"/>
      <c r="J438" s="316"/>
    </row>
    <row r="439" ht="14.25" hidden="1"/>
    <row r="440" ht="14.25" hidden="1"/>
    <row r="441" ht="14.25" hidden="1"/>
    <row r="442" ht="14.25" hidden="1"/>
    <row r="443" ht="14.25" hidden="1"/>
    <row r="444" spans="2:8" ht="14.25" hidden="1">
      <c r="B444" s="36"/>
      <c r="C444" s="37"/>
      <c r="H444" s="37"/>
    </row>
    <row r="445" spans="2:8" ht="14.25" hidden="1">
      <c r="B445" s="36"/>
      <c r="C445" s="37"/>
      <c r="H445" s="37"/>
    </row>
    <row r="446" spans="1:10" ht="18.75" hidden="1">
      <c r="A446" s="315" t="s">
        <v>410</v>
      </c>
      <c r="B446" s="315"/>
      <c r="C446" s="315"/>
      <c r="D446" s="315"/>
      <c r="E446" s="315"/>
      <c r="F446" s="315"/>
      <c r="G446" s="315"/>
      <c r="H446" s="315"/>
      <c r="I446" s="315"/>
      <c r="J446" s="315"/>
    </row>
    <row r="447" spans="1:10" ht="14.25" hidden="1">
      <c r="A447" s="18">
        <f>A400</f>
        <v>2030</v>
      </c>
      <c r="B447" s="36">
        <f>A447/100</f>
        <v>20.3</v>
      </c>
      <c r="C447" s="37">
        <f>INT(B447)</f>
        <v>20</v>
      </c>
      <c r="G447" s="18" t="s">
        <v>374</v>
      </c>
      <c r="H447" s="37">
        <f>C447</f>
        <v>20</v>
      </c>
      <c r="I447" s="18" t="e">
        <f>VLOOKUP(H447,$AA$1:$AB$10,2,FALSE)</f>
        <v>#N/A</v>
      </c>
      <c r="J447" s="18" t="e">
        <f>IF(I447="Zero","",CONCATENATE(I447," Hundred "))</f>
        <v>#N/A</v>
      </c>
    </row>
    <row r="448" spans="1:10" ht="14.25" hidden="1">
      <c r="A448" s="18">
        <f>A447-(C447*100)</f>
        <v>30</v>
      </c>
      <c r="B448" s="36">
        <f>A448/10</f>
        <v>3</v>
      </c>
      <c r="C448" s="37">
        <f>A448</f>
        <v>30</v>
      </c>
      <c r="G448" s="18" t="s">
        <v>378</v>
      </c>
      <c r="H448" s="37">
        <f>C448</f>
        <v>30</v>
      </c>
      <c r="I448" s="18" t="str">
        <f>VLOOKUP(H448,$AA$1:$AB$101,2,FALSE)</f>
        <v>Thirty</v>
      </c>
      <c r="J448" s="18" t="str">
        <f>I448</f>
        <v>Thirty</v>
      </c>
    </row>
    <row r="449" spans="2:10" ht="14.25" hidden="1">
      <c r="B449" s="36"/>
      <c r="C449" s="37"/>
      <c r="G449" s="316" t="e">
        <f>CONCATENATE("(Rupees ",J444," ",J445," ",J446," ",J447," and  ",J448," Only) ")</f>
        <v>#N/A</v>
      </c>
      <c r="H449" s="316"/>
      <c r="I449" s="316"/>
      <c r="J449" s="316"/>
    </row>
    <row r="450" ht="14.25" hidden="1"/>
    <row r="451" ht="14.25" hidden="1"/>
    <row r="452" ht="14.25" hidden="1"/>
    <row r="453" ht="14.25" hidden="1"/>
    <row r="454" ht="14.25" hidden="1"/>
    <row r="455" ht="14.25" hidden="1"/>
    <row r="456" spans="2:8" ht="14.25" hidden="1">
      <c r="B456" s="36"/>
      <c r="C456" s="37"/>
      <c r="H456" s="37"/>
    </row>
    <row r="457" spans="2:8" ht="14.25" hidden="1">
      <c r="B457" s="36"/>
      <c r="C457" s="37"/>
      <c r="H457" s="37"/>
    </row>
    <row r="458" spans="2:8" ht="14.25" hidden="1">
      <c r="B458" s="36"/>
      <c r="C458" s="37"/>
      <c r="H458" s="37"/>
    </row>
    <row r="459" spans="1:10" ht="18.75" hidden="1">
      <c r="A459" s="315" t="s">
        <v>410</v>
      </c>
      <c r="B459" s="315"/>
      <c r="C459" s="315"/>
      <c r="D459" s="315"/>
      <c r="E459" s="315"/>
      <c r="F459" s="315"/>
      <c r="G459" s="315"/>
      <c r="H459" s="315"/>
      <c r="I459" s="315"/>
      <c r="J459" s="315"/>
    </row>
    <row r="460" spans="1:10" ht="14.25" hidden="1">
      <c r="A460" s="18">
        <f>A400</f>
        <v>2030</v>
      </c>
      <c r="B460" s="36">
        <f>A460/10</f>
        <v>203</v>
      </c>
      <c r="C460" s="37">
        <f>A460</f>
        <v>2030</v>
      </c>
      <c r="G460" s="18" t="s">
        <v>378</v>
      </c>
      <c r="H460" s="37">
        <f>C460</f>
        <v>2030</v>
      </c>
      <c r="I460" s="18" t="e">
        <f>VLOOKUP(H460,$AA$1:$AB$101,2,FALSE)</f>
        <v>#N/A</v>
      </c>
      <c r="J460" s="18" t="e">
        <f>I460</f>
        <v>#N/A</v>
      </c>
    </row>
    <row r="461" spans="2:10" ht="14.25" hidden="1">
      <c r="B461" s="36"/>
      <c r="C461" s="37"/>
      <c r="G461" s="316" t="e">
        <f>CONCATENATE("(Rupees ",J456," ",J457," ",J458," ",J459," ",J460," Only) ")</f>
        <v>#N/A</v>
      </c>
      <c r="H461" s="316"/>
      <c r="I461" s="316"/>
      <c r="J461" s="316"/>
    </row>
    <row r="462" ht="14.25" hidden="1"/>
    <row r="463" ht="14.25" hidden="1"/>
    <row r="464" ht="14.25" hidden="1"/>
    <row r="465" ht="14.25" hidden="1"/>
    <row r="466" spans="1:10" ht="15" hidden="1">
      <c r="A466" s="317" t="str">
        <f>IF(AND(A400&gt;=100000),G407,IF(AND(A400&gt;=10000,A400&lt;=99999),G422,IF(AND(A400&gt;=1000,A400&lt;=9999),G437,IF(AND(A400&gt;=100,A400&lt;=999),G449,G461))))</f>
        <v>(Rupees   Two Thousand   and  Thirty Only) </v>
      </c>
      <c r="B466" s="317"/>
      <c r="C466" s="317"/>
      <c r="D466" s="317"/>
      <c r="E466" s="317"/>
      <c r="F466" s="317"/>
      <c r="G466" s="317"/>
      <c r="H466" s="317"/>
      <c r="I466" s="317"/>
      <c r="J466" s="317"/>
    </row>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spans="1:27" s="14" customFormat="1" ht="22.5" customHeight="1">
      <c r="A500" s="33">
        <f>8!I26</f>
        <v>0</v>
      </c>
      <c r="B500" s="34" t="str">
        <f>A566</f>
        <v>(Rupees     Zero Only) </v>
      </c>
      <c r="C500" s="35"/>
      <c r="D500" s="35"/>
      <c r="E500" s="35"/>
      <c r="F500" s="35"/>
      <c r="G500" s="35"/>
      <c r="H500" s="35"/>
      <c r="I500" s="35"/>
      <c r="J500" s="35"/>
      <c r="K500" s="35"/>
      <c r="AA500" s="15"/>
    </row>
    <row r="501" spans="1:11" ht="18.75" hidden="1">
      <c r="A501" s="315" t="s">
        <v>358</v>
      </c>
      <c r="B501" s="315"/>
      <c r="C501" s="315"/>
      <c r="D501" s="315"/>
      <c r="E501" s="315"/>
      <c r="F501" s="315"/>
      <c r="G501" s="315"/>
      <c r="H501" s="315"/>
      <c r="I501" s="315"/>
      <c r="J501" s="315"/>
      <c r="K501" s="315"/>
    </row>
    <row r="502" spans="1:10" ht="14.25" hidden="1">
      <c r="A502" s="18">
        <f>A500</f>
        <v>0</v>
      </c>
      <c r="B502" s="36">
        <f>A502/100000</f>
        <v>0</v>
      </c>
      <c r="C502" s="37">
        <f>INT(B502)</f>
        <v>0</v>
      </c>
      <c r="G502" s="18" t="s">
        <v>362</v>
      </c>
      <c r="H502" s="37">
        <f>C502</f>
        <v>0</v>
      </c>
      <c r="I502" s="18" t="str">
        <f>VLOOKUP(H502,$AA$1:$AB$10,2,FALSE)</f>
        <v>Zero</v>
      </c>
      <c r="J502" s="18" t="str">
        <f>CONCATENATE(I502," Lakhs ")</f>
        <v>Zero Lakhs </v>
      </c>
    </row>
    <row r="503" spans="1:10" ht="14.25" hidden="1">
      <c r="A503" s="18">
        <f>A502-(C502*100000)</f>
        <v>0</v>
      </c>
      <c r="B503" s="36">
        <f>A503/10000</f>
        <v>0</v>
      </c>
      <c r="C503" s="37">
        <f>INT(B503)</f>
        <v>0</v>
      </c>
      <c r="G503" s="18" t="s">
        <v>366</v>
      </c>
      <c r="H503" s="37">
        <f>C503</f>
        <v>0</v>
      </c>
      <c r="I503" s="18" t="str">
        <f>VLOOKUP(H503,$AA$1:$AB$10,2,FALSE)</f>
        <v>Zero</v>
      </c>
      <c r="J503" s="18">
        <f>IF(AND(I503="Zero"),"",IF(AND(H503=1),VLOOKUP(H504,$AA$1:$AD$10,4,FALSE),VLOOKUP(I503,$AB$1:$AC$10,2,FALSE)))</f>
      </c>
    </row>
    <row r="504" spans="1:10" ht="14.25" hidden="1">
      <c r="A504" s="18">
        <f>A503-(C503*10000)</f>
        <v>0</v>
      </c>
      <c r="B504" s="36">
        <f>A504/1000</f>
        <v>0</v>
      </c>
      <c r="C504" s="37">
        <f>INT(B504)</f>
        <v>0</v>
      </c>
      <c r="G504" s="18" t="s">
        <v>370</v>
      </c>
      <c r="H504" s="37">
        <f>C504</f>
        <v>0</v>
      </c>
      <c r="I504" s="18" t="str">
        <f>VLOOKUP(H504,$AA$1:$AB$10,2,FALSE)</f>
        <v>Zero</v>
      </c>
      <c r="J504" s="18" t="str">
        <f>IF(AND(I504="Zero")," Thousand ",IF(AND(H503=1)," Thousand ",CONCATENATE(I504," Thousand ")))</f>
        <v> Thousand </v>
      </c>
    </row>
    <row r="505" spans="1:10" ht="14.25" hidden="1">
      <c r="A505" s="18">
        <f>A504-(C504*1000)</f>
        <v>0</v>
      </c>
      <c r="B505" s="36">
        <f>A505/100</f>
        <v>0</v>
      </c>
      <c r="C505" s="37">
        <f>INT(B505)</f>
        <v>0</v>
      </c>
      <c r="G505" s="18" t="s">
        <v>374</v>
      </c>
      <c r="H505" s="37">
        <f>C505</f>
        <v>0</v>
      </c>
      <c r="I505" s="18" t="str">
        <f>VLOOKUP(H505,$AA$1:$AB$10,2,FALSE)</f>
        <v>Zero</v>
      </c>
      <c r="J505" s="18">
        <f>IF(I505="Zero","",CONCATENATE(I505," Hundred "))</f>
      </c>
    </row>
    <row r="506" spans="1:10" ht="14.25" hidden="1">
      <c r="A506" s="18">
        <f>A505-(C505*100)</f>
        <v>0</v>
      </c>
      <c r="B506" s="36">
        <f>A506/10</f>
        <v>0</v>
      </c>
      <c r="C506" s="37">
        <f>A506</f>
        <v>0</v>
      </c>
      <c r="G506" s="18" t="s">
        <v>378</v>
      </c>
      <c r="H506" s="37">
        <f>C506</f>
        <v>0</v>
      </c>
      <c r="I506" s="18" t="str">
        <f>VLOOKUP(H506,$AA$1:$AB$101,2,FALSE)</f>
        <v>Zero</v>
      </c>
      <c r="J506" s="18" t="str">
        <f>I506</f>
        <v>Zero</v>
      </c>
    </row>
    <row r="507" spans="2:10" ht="14.25" hidden="1">
      <c r="B507" s="36"/>
      <c r="C507" s="37"/>
      <c r="G507" s="316" t="str">
        <f>CONCATENATE("(Rupees ",J502," ",J503," ",J504," ",J505," and  ",J506," Only) ")</f>
        <v>(Rupees Zero Lakhs    Thousand   and  Zero Only) </v>
      </c>
      <c r="H507" s="316"/>
      <c r="I507" s="316"/>
      <c r="J507" s="316"/>
    </row>
    <row r="508" spans="2:3" ht="14.25" hidden="1">
      <c r="B508" s="36"/>
      <c r="C508" s="37"/>
    </row>
    <row r="509" spans="2:3" ht="14.25" hidden="1">
      <c r="B509" s="36"/>
      <c r="C509" s="37"/>
    </row>
    <row r="510" spans="2:3" ht="14.25" hidden="1">
      <c r="B510" s="36"/>
      <c r="C510" s="37"/>
    </row>
    <row r="511" spans="2:3" ht="14.25" hidden="1">
      <c r="B511" s="36"/>
      <c r="C511" s="37"/>
    </row>
    <row r="512" spans="2:11" ht="14.25" hidden="1">
      <c r="B512" s="36"/>
      <c r="C512" s="37"/>
      <c r="H512" s="29"/>
      <c r="I512" s="29"/>
      <c r="J512" s="29"/>
      <c r="K512" s="29"/>
    </row>
    <row r="513" spans="2:3" ht="14.25" hidden="1">
      <c r="B513" s="36"/>
      <c r="C513" s="37"/>
    </row>
    <row r="514" spans="2:8" ht="14.25" hidden="1">
      <c r="B514" s="36"/>
      <c r="C514" s="37"/>
      <c r="H514" s="37"/>
    </row>
    <row r="515" spans="2:8" ht="14.25" hidden="1">
      <c r="B515" s="36"/>
      <c r="C515" s="37"/>
      <c r="H515" s="37"/>
    </row>
    <row r="516" spans="2:8" ht="14.25" hidden="1">
      <c r="B516" s="36"/>
      <c r="C516" s="37"/>
      <c r="H516" s="37"/>
    </row>
    <row r="517" spans="1:10" ht="18.75" hidden="1">
      <c r="A517" s="315" t="s">
        <v>382</v>
      </c>
      <c r="B517" s="315"/>
      <c r="C517" s="315"/>
      <c r="D517" s="315"/>
      <c r="E517" s="315"/>
      <c r="F517" s="315"/>
      <c r="G517" s="315"/>
      <c r="H517" s="315"/>
      <c r="I517" s="315"/>
      <c r="J517" s="315"/>
    </row>
    <row r="518" spans="1:10" ht="14.25" hidden="1">
      <c r="A518" s="18">
        <f>A500</f>
        <v>0</v>
      </c>
      <c r="B518" s="36">
        <f>A518/10000</f>
        <v>0</v>
      </c>
      <c r="C518" s="37">
        <f>INT(B518)</f>
        <v>0</v>
      </c>
      <c r="G518" s="18" t="s">
        <v>366</v>
      </c>
      <c r="H518" s="37">
        <f>C518</f>
        <v>0</v>
      </c>
      <c r="I518" s="18" t="str">
        <f>VLOOKUP(H518,$AA$1:$AB$10,2,FALSE)</f>
        <v>Zero</v>
      </c>
      <c r="J518" s="18">
        <f>IF(AND(I518="Zero"),"",IF(AND(H518=1),VLOOKUP(H519,$AA$1:$AD$10,4,FALSE),VLOOKUP(I518,$AB$1:$AC$10,2,FALSE)))</f>
      </c>
    </row>
    <row r="519" spans="1:10" ht="14.25" hidden="1">
      <c r="A519" s="18">
        <f>A518-(C518*10000)</f>
        <v>0</v>
      </c>
      <c r="B519" s="36">
        <f>A519/1000</f>
        <v>0</v>
      </c>
      <c r="C519" s="37">
        <f>INT(B519)</f>
        <v>0</v>
      </c>
      <c r="G519" s="18" t="s">
        <v>370</v>
      </c>
      <c r="H519" s="37">
        <f>C519</f>
        <v>0</v>
      </c>
      <c r="I519" s="18" t="str">
        <f>VLOOKUP(H519,$AA$1:$AB$10,2,FALSE)</f>
        <v>Zero</v>
      </c>
      <c r="J519" s="18" t="str">
        <f>IF(AND(I519="Zero")," Thousand ",IF(AND(H518=1)," Thousand ",CONCATENATE(I519," Thousand ")))</f>
        <v> Thousand </v>
      </c>
    </row>
    <row r="520" spans="1:10" ht="14.25" hidden="1">
      <c r="A520" s="18">
        <f>A519-(C519*1000)</f>
        <v>0</v>
      </c>
      <c r="B520" s="36">
        <f>A520/100</f>
        <v>0</v>
      </c>
      <c r="C520" s="37">
        <f>INT(B520)</f>
        <v>0</v>
      </c>
      <c r="G520" s="18" t="s">
        <v>374</v>
      </c>
      <c r="H520" s="37">
        <f>C520</f>
        <v>0</v>
      </c>
      <c r="I520" s="18" t="str">
        <f>VLOOKUP(H520,$AA$1:$AB$10,2,FALSE)</f>
        <v>Zero</v>
      </c>
      <c r="J520" s="18">
        <f>IF(I520="Zero","",CONCATENATE(I520," Hundred "))</f>
      </c>
    </row>
    <row r="521" spans="1:10" ht="14.25" hidden="1">
      <c r="A521" s="18">
        <f>A520-(C520*100)</f>
        <v>0</v>
      </c>
      <c r="B521" s="36">
        <f>A521/10</f>
        <v>0</v>
      </c>
      <c r="C521" s="37">
        <f>A521</f>
        <v>0</v>
      </c>
      <c r="G521" s="18" t="s">
        <v>378</v>
      </c>
      <c r="H521" s="37">
        <f>C521</f>
        <v>0</v>
      </c>
      <c r="I521" s="18" t="str">
        <f>VLOOKUP(H521,$AA$1:$AB$101,2,FALSE)</f>
        <v>Zero</v>
      </c>
      <c r="J521" s="18" t="str">
        <f>I521</f>
        <v>Zero</v>
      </c>
    </row>
    <row r="522" spans="2:10" ht="14.25" hidden="1">
      <c r="B522" s="36"/>
      <c r="C522" s="37"/>
      <c r="G522" s="316" t="str">
        <f>CONCATENATE("(Rupees ",J517," ",J518," ",J519," ",J520," and  ",J521," Only) ")</f>
        <v>(Rupees    Thousand   and  Zero Only) </v>
      </c>
      <c r="H522" s="316"/>
      <c r="I522" s="316"/>
      <c r="J522" s="316"/>
    </row>
    <row r="523" spans="2:8" ht="14.25" hidden="1">
      <c r="B523" s="36"/>
      <c r="C523" s="37"/>
      <c r="H523" s="37"/>
    </row>
    <row r="524" spans="2:8" ht="14.25" hidden="1">
      <c r="B524" s="36"/>
      <c r="C524" s="37"/>
      <c r="H524" s="37"/>
    </row>
    <row r="525" spans="2:10" ht="14.25" hidden="1">
      <c r="B525" s="36"/>
      <c r="C525" s="37"/>
      <c r="G525" s="316"/>
      <c r="H525" s="316"/>
      <c r="I525" s="316"/>
      <c r="J525" s="316"/>
    </row>
    <row r="526" spans="2:8" ht="14.25" hidden="1">
      <c r="B526" s="36"/>
      <c r="C526" s="37"/>
      <c r="H526" s="37"/>
    </row>
    <row r="527" spans="2:8" ht="14.25" hidden="1">
      <c r="B527" s="36"/>
      <c r="C527" s="37"/>
      <c r="H527" s="37"/>
    </row>
    <row r="528" spans="2:10" ht="14.25" hidden="1">
      <c r="B528" s="36"/>
      <c r="C528" s="37"/>
      <c r="G528" s="38"/>
      <c r="H528" s="38"/>
      <c r="I528" s="38"/>
      <c r="J528" s="38"/>
    </row>
    <row r="529" ht="14.25" hidden="1"/>
    <row r="530" ht="14.25" hidden="1"/>
    <row r="531" ht="14.25" hidden="1"/>
    <row r="532" spans="2:8" ht="14.25" hidden="1">
      <c r="B532" s="36"/>
      <c r="C532" s="37"/>
      <c r="H532" s="37"/>
    </row>
    <row r="533" spans="1:10" ht="18.75" hidden="1">
      <c r="A533" s="315" t="s">
        <v>397</v>
      </c>
      <c r="B533" s="315"/>
      <c r="C533" s="315"/>
      <c r="D533" s="315"/>
      <c r="E533" s="315"/>
      <c r="F533" s="315"/>
      <c r="G533" s="315"/>
      <c r="H533" s="315"/>
      <c r="I533" s="315"/>
      <c r="J533" s="315"/>
    </row>
    <row r="534" spans="1:10" ht="14.25" hidden="1">
      <c r="A534" s="18">
        <f>A500</f>
        <v>0</v>
      </c>
      <c r="B534" s="36">
        <f>A534/1000</f>
        <v>0</v>
      </c>
      <c r="C534" s="37">
        <f>INT(B534)</f>
        <v>0</v>
      </c>
      <c r="G534" s="18" t="s">
        <v>370</v>
      </c>
      <c r="H534" s="37">
        <f>C534</f>
        <v>0</v>
      </c>
      <c r="I534" s="18" t="str">
        <f>VLOOKUP(H534,$AA$1:$AB$10,2,FALSE)</f>
        <v>Zero</v>
      </c>
      <c r="J534" s="18" t="str">
        <f>IF(AND(I534="Zero")," Thousand ",IF(AND(H533=1)," Thousand ",CONCATENATE(I534," Thousand ")))</f>
        <v> Thousand </v>
      </c>
    </row>
    <row r="535" spans="1:10" ht="14.25" hidden="1">
      <c r="A535" s="18">
        <f>A534-(C534*1000)</f>
        <v>0</v>
      </c>
      <c r="B535" s="36">
        <f>A535/100</f>
        <v>0</v>
      </c>
      <c r="C535" s="37">
        <f>INT(B535)</f>
        <v>0</v>
      </c>
      <c r="G535" s="18" t="s">
        <v>374</v>
      </c>
      <c r="H535" s="37">
        <f>C535</f>
        <v>0</v>
      </c>
      <c r="I535" s="18" t="str">
        <f>VLOOKUP(H535,$AA$1:$AB$10,2,FALSE)</f>
        <v>Zero</v>
      </c>
      <c r="J535" s="18">
        <f>IF(I535="Zero","",CONCATENATE(I535," Hundred "))</f>
      </c>
    </row>
    <row r="536" spans="1:10" ht="14.25" hidden="1">
      <c r="A536" s="18">
        <f>A535-(C535*100)</f>
        <v>0</v>
      </c>
      <c r="B536" s="36">
        <f>A536/10</f>
        <v>0</v>
      </c>
      <c r="C536" s="37">
        <f>A536</f>
        <v>0</v>
      </c>
      <c r="G536" s="18" t="s">
        <v>378</v>
      </c>
      <c r="H536" s="37">
        <f>C536</f>
        <v>0</v>
      </c>
      <c r="I536" s="18" t="str">
        <f>VLOOKUP(H536,$AA$1:$AB$101,2,FALSE)</f>
        <v>Zero</v>
      </c>
      <c r="J536" s="18" t="str">
        <f>I536</f>
        <v>Zero</v>
      </c>
    </row>
    <row r="537" spans="2:10" ht="14.25" hidden="1">
      <c r="B537" s="36"/>
      <c r="C537" s="37"/>
      <c r="G537" s="316" t="str">
        <f>CONCATENATE("(Rupees ",J532," ",J533," ",J534," ",J535," and  ",J536," Only) ")</f>
        <v>(Rupees    Thousand   and  Zero Only) </v>
      </c>
      <c r="H537" s="316"/>
      <c r="I537" s="316"/>
      <c r="J537" s="316"/>
    </row>
    <row r="538" spans="2:10" ht="14.25" hidden="1">
      <c r="B538" s="36"/>
      <c r="C538" s="37"/>
      <c r="G538" s="316"/>
      <c r="H538" s="316"/>
      <c r="I538" s="316"/>
      <c r="J538" s="316"/>
    </row>
    <row r="539" ht="14.25" hidden="1"/>
    <row r="540" ht="14.25" hidden="1"/>
    <row r="541" ht="14.25" hidden="1"/>
    <row r="542" ht="14.25" hidden="1"/>
    <row r="543" ht="14.25" hidden="1"/>
    <row r="544" spans="2:8" ht="14.25" hidden="1">
      <c r="B544" s="36"/>
      <c r="C544" s="37"/>
      <c r="H544" s="37"/>
    </row>
    <row r="545" spans="2:8" ht="14.25" hidden="1">
      <c r="B545" s="36"/>
      <c r="C545" s="37"/>
      <c r="H545" s="37"/>
    </row>
    <row r="546" spans="1:10" ht="18.75" hidden="1">
      <c r="A546" s="315" t="s">
        <v>410</v>
      </c>
      <c r="B546" s="315"/>
      <c r="C546" s="315"/>
      <c r="D546" s="315"/>
      <c r="E546" s="315"/>
      <c r="F546" s="315"/>
      <c r="G546" s="315"/>
      <c r="H546" s="315"/>
      <c r="I546" s="315"/>
      <c r="J546" s="315"/>
    </row>
    <row r="547" spans="1:10" ht="14.25" hidden="1">
      <c r="A547" s="18">
        <f>A500</f>
        <v>0</v>
      </c>
      <c r="B547" s="36">
        <f>A547/100</f>
        <v>0</v>
      </c>
      <c r="C547" s="37">
        <f>INT(B547)</f>
        <v>0</v>
      </c>
      <c r="G547" s="18" t="s">
        <v>374</v>
      </c>
      <c r="H547" s="37">
        <f>C547</f>
        <v>0</v>
      </c>
      <c r="I547" s="18" t="str">
        <f>VLOOKUP(H547,$AA$1:$AB$10,2,FALSE)</f>
        <v>Zero</v>
      </c>
      <c r="J547" s="18">
        <f>IF(I547="Zero","",CONCATENATE(I547," Hundred "))</f>
      </c>
    </row>
    <row r="548" spans="1:10" ht="14.25" hidden="1">
      <c r="A548" s="18">
        <f>A547-(C547*100)</f>
        <v>0</v>
      </c>
      <c r="B548" s="36">
        <f>A548/10</f>
        <v>0</v>
      </c>
      <c r="C548" s="37">
        <f>A548</f>
        <v>0</v>
      </c>
      <c r="G548" s="18" t="s">
        <v>378</v>
      </c>
      <c r="H548" s="37">
        <f>C548</f>
        <v>0</v>
      </c>
      <c r="I548" s="18" t="str">
        <f>VLOOKUP(H548,$AA$1:$AB$101,2,FALSE)</f>
        <v>Zero</v>
      </c>
      <c r="J548" s="18" t="str">
        <f>I548</f>
        <v>Zero</v>
      </c>
    </row>
    <row r="549" spans="2:10" ht="14.25" hidden="1">
      <c r="B549" s="36"/>
      <c r="C549" s="37"/>
      <c r="G549" s="316" t="str">
        <f>CONCATENATE("(Rupees ",J544," ",J545," ",J546," ",J547," and  ",J548," Only) ")</f>
        <v>(Rupees     and  Zero Only) </v>
      </c>
      <c r="H549" s="316"/>
      <c r="I549" s="316"/>
      <c r="J549" s="316"/>
    </row>
    <row r="550" ht="14.25" hidden="1"/>
    <row r="551" ht="14.25" hidden="1"/>
    <row r="552" ht="14.25" hidden="1"/>
    <row r="553" ht="14.25" hidden="1"/>
    <row r="554" ht="14.25" hidden="1"/>
    <row r="555" ht="14.25" hidden="1"/>
    <row r="556" spans="2:8" ht="14.25" hidden="1">
      <c r="B556" s="36"/>
      <c r="C556" s="37"/>
      <c r="H556" s="37"/>
    </row>
    <row r="557" spans="2:8" ht="14.25" hidden="1">
      <c r="B557" s="36"/>
      <c r="C557" s="37"/>
      <c r="H557" s="37"/>
    </row>
    <row r="558" spans="2:8" ht="14.25" hidden="1">
      <c r="B558" s="36"/>
      <c r="C558" s="37"/>
      <c r="H558" s="37"/>
    </row>
    <row r="559" spans="1:10" ht="18.75" hidden="1">
      <c r="A559" s="315" t="s">
        <v>410</v>
      </c>
      <c r="B559" s="315"/>
      <c r="C559" s="315"/>
      <c r="D559" s="315"/>
      <c r="E559" s="315"/>
      <c r="F559" s="315"/>
      <c r="G559" s="315"/>
      <c r="H559" s="315"/>
      <c r="I559" s="315"/>
      <c r="J559" s="315"/>
    </row>
    <row r="560" spans="1:10" ht="14.25" hidden="1">
      <c r="A560" s="18">
        <f>A500</f>
        <v>0</v>
      </c>
      <c r="B560" s="36">
        <f>A560/10</f>
        <v>0</v>
      </c>
      <c r="C560" s="37">
        <f>A560</f>
        <v>0</v>
      </c>
      <c r="G560" s="18" t="s">
        <v>378</v>
      </c>
      <c r="H560" s="37">
        <f>C560</f>
        <v>0</v>
      </c>
      <c r="I560" s="18" t="str">
        <f>VLOOKUP(H560,$AA$1:$AB$101,2,FALSE)</f>
        <v>Zero</v>
      </c>
      <c r="J560" s="18" t="str">
        <f>I560</f>
        <v>Zero</v>
      </c>
    </row>
    <row r="561" spans="2:10" ht="14.25" hidden="1">
      <c r="B561" s="36"/>
      <c r="C561" s="37"/>
      <c r="G561" s="316" t="str">
        <f>CONCATENATE("(Rupees ",J556," ",J557," ",J558," ",J559," ",J560," Only) ")</f>
        <v>(Rupees     Zero Only) </v>
      </c>
      <c r="H561" s="316"/>
      <c r="I561" s="316"/>
      <c r="J561" s="316"/>
    </row>
    <row r="562" ht="14.25" hidden="1"/>
    <row r="563" ht="14.25" hidden="1"/>
    <row r="564" ht="14.25" hidden="1"/>
    <row r="565" ht="14.25" hidden="1"/>
    <row r="566" spans="1:10" ht="15" hidden="1">
      <c r="A566" s="317" t="str">
        <f>IF(AND(A500&gt;=100000),G507,IF(AND(A500&gt;=10000,A500&lt;=99999),G522,IF(AND(A500&gt;=1000,A500&lt;=9999),G537,IF(AND(A500&gt;=100,A500&lt;=999),G549,G561))))</f>
        <v>(Rupees     Zero Only) </v>
      </c>
      <c r="B566" s="317"/>
      <c r="C566" s="317"/>
      <c r="D566" s="317"/>
      <c r="E566" s="317"/>
      <c r="F566" s="317"/>
      <c r="G566" s="317"/>
      <c r="H566" s="317"/>
      <c r="I566" s="317"/>
      <c r="J566" s="317"/>
    </row>
    <row r="567" ht="15"/>
  </sheetData>
  <sheetProtection password="E9B8" sheet="1" objects="1" scenarios="1"/>
  <mergeCells count="78">
    <mergeCell ref="A63:J63"/>
    <mergeCell ref="G65:J65"/>
    <mergeCell ref="A5:K5"/>
    <mergeCell ref="G11:J11"/>
    <mergeCell ref="A21:J21"/>
    <mergeCell ref="G26:J26"/>
    <mergeCell ref="G29:J29"/>
    <mergeCell ref="A37:J37"/>
    <mergeCell ref="G41:J41"/>
    <mergeCell ref="G42:J42"/>
    <mergeCell ref="A50:J50"/>
    <mergeCell ref="G53:J53"/>
    <mergeCell ref="G149:J149"/>
    <mergeCell ref="A159:J159"/>
    <mergeCell ref="A70:J70"/>
    <mergeCell ref="A101:K101"/>
    <mergeCell ref="G107:J107"/>
    <mergeCell ref="A117:J117"/>
    <mergeCell ref="G122:J122"/>
    <mergeCell ref="G125:J125"/>
    <mergeCell ref="A133:J133"/>
    <mergeCell ref="G137:J137"/>
    <mergeCell ref="G138:J138"/>
    <mergeCell ref="A146:J146"/>
    <mergeCell ref="A246:J246"/>
    <mergeCell ref="G249:J249"/>
    <mergeCell ref="G161:J161"/>
    <mergeCell ref="A166:J166"/>
    <mergeCell ref="A201:K201"/>
    <mergeCell ref="G207:J207"/>
    <mergeCell ref="A217:J217"/>
    <mergeCell ref="G222:J222"/>
    <mergeCell ref="G225:J225"/>
    <mergeCell ref="A233:J233"/>
    <mergeCell ref="G237:J237"/>
    <mergeCell ref="G238:J238"/>
    <mergeCell ref="G338:J338"/>
    <mergeCell ref="A346:J346"/>
    <mergeCell ref="A259:J259"/>
    <mergeCell ref="G261:J261"/>
    <mergeCell ref="A266:J266"/>
    <mergeCell ref="A301:K301"/>
    <mergeCell ref="G307:J307"/>
    <mergeCell ref="A317:J317"/>
    <mergeCell ref="G322:J322"/>
    <mergeCell ref="G325:J325"/>
    <mergeCell ref="A333:J333"/>
    <mergeCell ref="G337:J337"/>
    <mergeCell ref="G437:J437"/>
    <mergeCell ref="G438:J438"/>
    <mergeCell ref="G349:J349"/>
    <mergeCell ref="A359:J359"/>
    <mergeCell ref="G361:J361"/>
    <mergeCell ref="A366:J366"/>
    <mergeCell ref="A401:K401"/>
    <mergeCell ref="G407:J407"/>
    <mergeCell ref="A417:J417"/>
    <mergeCell ref="G422:J422"/>
    <mergeCell ref="G425:J425"/>
    <mergeCell ref="A433:J433"/>
    <mergeCell ref="A533:J533"/>
    <mergeCell ref="G537:J537"/>
    <mergeCell ref="A446:J446"/>
    <mergeCell ref="G449:J449"/>
    <mergeCell ref="A459:J459"/>
    <mergeCell ref="G461:J461"/>
    <mergeCell ref="A466:J466"/>
    <mergeCell ref="A501:K501"/>
    <mergeCell ref="G507:J507"/>
    <mergeCell ref="A517:J517"/>
    <mergeCell ref="G522:J522"/>
    <mergeCell ref="G525:J525"/>
    <mergeCell ref="G561:J561"/>
    <mergeCell ref="A566:J566"/>
    <mergeCell ref="G538:J538"/>
    <mergeCell ref="A546:J546"/>
    <mergeCell ref="G549:J549"/>
    <mergeCell ref="A559:J559"/>
  </mergeCells>
  <printOptions/>
  <pageMargins left="0.7" right="0.7" top="0.75" bottom="0.75" header="0.3" footer="0.3"/>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AL47"/>
  <sheetViews>
    <sheetView view="pageBreakPreview" zoomScale="62" zoomScaleSheetLayoutView="62" zoomScalePageLayoutView="0" workbookViewId="0" topLeftCell="A1">
      <pane ySplit="3" topLeftCell="BM4" activePane="bottomLeft" state="frozen"/>
      <selection pane="topLeft" activeCell="A1" sqref="A1"/>
      <selection pane="bottomLeft" activeCell="I18" sqref="I18:I19"/>
    </sheetView>
  </sheetViews>
  <sheetFormatPr defaultColWidth="9.140625" defaultRowHeight="12.75"/>
  <cols>
    <col min="1" max="1" width="4.57421875" style="185" customWidth="1"/>
    <col min="2" max="2" width="28.140625" style="185" customWidth="1"/>
    <col min="3" max="3" width="11.00390625" style="185" hidden="1" customWidth="1"/>
    <col min="4" max="4" width="13.421875" style="185" customWidth="1"/>
    <col min="5" max="5" width="11.28125" style="185" customWidth="1"/>
    <col min="6" max="7" width="6.140625" style="185" customWidth="1"/>
    <col min="8" max="8" width="9.140625" style="185" customWidth="1"/>
    <col min="9" max="9" width="9.421875" style="185" customWidth="1"/>
    <col min="10" max="10" width="7.8515625" style="185" customWidth="1"/>
    <col min="11" max="12" width="7.57421875" style="185" customWidth="1"/>
    <col min="13" max="13" width="10.7109375" style="185" customWidth="1"/>
    <col min="14" max="14" width="8.57421875" style="185" customWidth="1"/>
    <col min="15" max="15" width="6.421875" style="185" customWidth="1"/>
    <col min="16" max="16" width="6.57421875" style="185" customWidth="1"/>
    <col min="17" max="17" width="7.00390625" style="185" customWidth="1"/>
    <col min="18" max="18" width="6.28125" style="185" customWidth="1"/>
    <col min="19" max="19" width="7.57421875" style="185" customWidth="1"/>
    <col min="20" max="20" width="6.8515625" style="185" customWidth="1"/>
    <col min="21" max="21" width="6.57421875" style="185" customWidth="1"/>
    <col min="22" max="22" width="6.28125" style="185" customWidth="1"/>
    <col min="23" max="23" width="6.7109375" style="185" customWidth="1"/>
    <col min="24" max="24" width="8.421875" style="185" customWidth="1"/>
    <col min="25" max="25" width="6.7109375" style="185" customWidth="1"/>
    <col min="26" max="27" width="6.57421875" style="185" customWidth="1"/>
    <col min="28" max="28" width="6.140625" style="185" customWidth="1"/>
    <col min="29" max="29" width="7.140625" style="185" customWidth="1"/>
    <col min="30" max="30" width="8.28125" style="185" customWidth="1"/>
    <col min="31" max="31" width="6.8515625" style="185" customWidth="1"/>
    <col min="32" max="32" width="9.7109375" style="185" customWidth="1"/>
    <col min="33" max="33" width="11.140625" style="185" customWidth="1"/>
    <col min="34" max="34" width="9.28125" style="185" customWidth="1"/>
    <col min="35" max="36" width="0" style="8" hidden="1" customWidth="1"/>
    <col min="37" max="37" width="16.140625" style="8" customWidth="1"/>
    <col min="38" max="38" width="3.421875" style="149" hidden="1" customWidth="1"/>
    <col min="39" max="16384" width="9.140625" style="8" customWidth="1"/>
  </cols>
  <sheetData>
    <row r="1" spans="1:37" ht="22.5" customHeight="1" thickBot="1">
      <c r="A1" s="318" t="str">
        <f>CONCATENATE("PAY BILL FOR THE MONTH OF ",K!K4)</f>
        <v>PAY BILL FOR THE MONTH OF SEPTEMBER - 2010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K1" s="376" t="s">
        <v>565</v>
      </c>
    </row>
    <row r="2" spans="1:37" ht="69.75" customHeight="1" thickBot="1">
      <c r="A2" s="176" t="s">
        <v>60</v>
      </c>
      <c r="B2" s="177" t="s">
        <v>21</v>
      </c>
      <c r="C2" s="178" t="s">
        <v>344</v>
      </c>
      <c r="D2" s="178" t="s">
        <v>23</v>
      </c>
      <c r="E2" s="178" t="s">
        <v>2</v>
      </c>
      <c r="F2" s="178" t="s">
        <v>24</v>
      </c>
      <c r="G2" s="178" t="s">
        <v>25</v>
      </c>
      <c r="H2" s="178" t="s">
        <v>3</v>
      </c>
      <c r="I2" s="178" t="s">
        <v>4</v>
      </c>
      <c r="J2" s="178" t="s">
        <v>5</v>
      </c>
      <c r="K2" s="178" t="s">
        <v>313</v>
      </c>
      <c r="L2" s="178" t="s">
        <v>314</v>
      </c>
      <c r="M2" s="179" t="s">
        <v>323</v>
      </c>
      <c r="N2" s="178" t="s">
        <v>6</v>
      </c>
      <c r="O2" s="178" t="s">
        <v>7</v>
      </c>
      <c r="P2" s="178" t="s">
        <v>8</v>
      </c>
      <c r="Q2" s="178" t="s">
        <v>9</v>
      </c>
      <c r="R2" s="178" t="s">
        <v>10</v>
      </c>
      <c r="S2" s="178" t="s">
        <v>11</v>
      </c>
      <c r="T2" s="178" t="s">
        <v>12</v>
      </c>
      <c r="U2" s="178" t="s">
        <v>345</v>
      </c>
      <c r="V2" s="178" t="s">
        <v>346</v>
      </c>
      <c r="W2" s="178" t="s">
        <v>15</v>
      </c>
      <c r="X2" s="178" t="s">
        <v>27</v>
      </c>
      <c r="Y2" s="178" t="s">
        <v>17</v>
      </c>
      <c r="Z2" s="178" t="s">
        <v>28</v>
      </c>
      <c r="AA2" s="178" t="s">
        <v>29</v>
      </c>
      <c r="AB2" s="178" t="s">
        <v>19</v>
      </c>
      <c r="AC2" s="178" t="s">
        <v>30</v>
      </c>
      <c r="AD2" s="178" t="s">
        <v>613</v>
      </c>
      <c r="AE2" s="178" t="s">
        <v>313</v>
      </c>
      <c r="AF2" s="179" t="s">
        <v>324</v>
      </c>
      <c r="AG2" s="180" t="s">
        <v>31</v>
      </c>
      <c r="AH2" s="181" t="s">
        <v>32</v>
      </c>
      <c r="AK2" s="376"/>
    </row>
    <row r="3" spans="1:38" s="9" customFormat="1" ht="15" customHeight="1">
      <c r="A3" s="182">
        <v>1</v>
      </c>
      <c r="B3" s="183">
        <v>2</v>
      </c>
      <c r="C3" s="182">
        <v>3</v>
      </c>
      <c r="D3" s="183">
        <v>4</v>
      </c>
      <c r="E3" s="182">
        <v>5</v>
      </c>
      <c r="F3" s="183">
        <v>6</v>
      </c>
      <c r="G3" s="182">
        <v>7</v>
      </c>
      <c r="H3" s="183">
        <v>8</v>
      </c>
      <c r="I3" s="182">
        <v>9</v>
      </c>
      <c r="J3" s="183">
        <v>10</v>
      </c>
      <c r="K3" s="182">
        <v>11</v>
      </c>
      <c r="L3" s="183">
        <v>12</v>
      </c>
      <c r="M3" s="182">
        <v>13</v>
      </c>
      <c r="N3" s="183">
        <v>14</v>
      </c>
      <c r="O3" s="182">
        <v>15</v>
      </c>
      <c r="P3" s="183">
        <v>16</v>
      </c>
      <c r="Q3" s="182">
        <v>17</v>
      </c>
      <c r="R3" s="183">
        <v>18</v>
      </c>
      <c r="S3" s="182">
        <v>19</v>
      </c>
      <c r="T3" s="183">
        <v>20</v>
      </c>
      <c r="U3" s="182">
        <v>21</v>
      </c>
      <c r="V3" s="183">
        <v>22</v>
      </c>
      <c r="W3" s="182">
        <v>23</v>
      </c>
      <c r="X3" s="183">
        <v>24</v>
      </c>
      <c r="Y3" s="182">
        <v>25</v>
      </c>
      <c r="Z3" s="183">
        <v>26</v>
      </c>
      <c r="AA3" s="182">
        <v>27</v>
      </c>
      <c r="AB3" s="183">
        <v>28</v>
      </c>
      <c r="AC3" s="182">
        <v>29</v>
      </c>
      <c r="AD3" s="183">
        <v>30</v>
      </c>
      <c r="AE3" s="182">
        <v>31</v>
      </c>
      <c r="AF3" s="183">
        <v>32</v>
      </c>
      <c r="AG3" s="182">
        <v>33</v>
      </c>
      <c r="AH3" s="183">
        <v>34</v>
      </c>
      <c r="AL3" s="150"/>
    </row>
    <row r="4" spans="1:38" ht="20.25" customHeight="1">
      <c r="A4" s="366">
        <f>IF(B4="","",AL4)</f>
        <v>1</v>
      </c>
      <c r="B4" s="184" t="str">
        <f>K!K15</f>
        <v>Ranga Devanandam</v>
      </c>
      <c r="C4" s="367">
        <f>K!W15</f>
        <v>2323571</v>
      </c>
      <c r="D4" s="144" t="str">
        <f>K!AC15</f>
        <v>41550-55660</v>
      </c>
      <c r="E4" s="362">
        <f>D5</f>
        <v>10020</v>
      </c>
      <c r="F4" s="362">
        <f>K!AE15</f>
        <v>10</v>
      </c>
      <c r="G4" s="362">
        <f>K!AF15</f>
      </c>
      <c r="H4" s="362">
        <f>K!AG15</f>
        <v>1630</v>
      </c>
      <c r="I4" s="363">
        <f>K!AI15</f>
        <v>3006</v>
      </c>
      <c r="J4" s="363">
        <f>K!AJ15</f>
        <v>300</v>
      </c>
      <c r="K4" s="363">
        <f>K!AK15</f>
        <v>200</v>
      </c>
      <c r="L4" s="363">
        <f>K!AL15</f>
        <v>250</v>
      </c>
      <c r="M4" s="364">
        <f>IF(E4="","",SUM(E4:L5))</f>
        <v>15416</v>
      </c>
      <c r="N4" s="362">
        <f>K!AN15</f>
        <v>6000</v>
      </c>
      <c r="O4" s="362">
        <f>K!AO15</f>
      </c>
      <c r="P4" s="362">
        <f>K!AP15</f>
        <v>200</v>
      </c>
      <c r="Q4" s="362">
        <f>K!AQ15</f>
      </c>
      <c r="R4" s="362">
        <f>K!AR15</f>
        <v>120</v>
      </c>
      <c r="S4" s="362">
        <f>K!AS15</f>
        <v>150</v>
      </c>
      <c r="T4" s="362">
        <f>K!AT15</f>
        <v>47</v>
      </c>
      <c r="U4" s="362">
        <f>K!AU15</f>
        <v>500</v>
      </c>
      <c r="V4" s="362">
        <f>K!AV15</f>
      </c>
      <c r="W4" s="362">
        <f>K!AW15</f>
      </c>
      <c r="X4" s="362">
        <f>K!AX15</f>
      </c>
      <c r="Y4" s="362">
        <f>K!AY15</f>
      </c>
      <c r="Z4" s="362">
        <f>K!AZ15</f>
      </c>
      <c r="AA4" s="362">
        <f>K!BA15</f>
        <v>550</v>
      </c>
      <c r="AB4" s="362">
        <f>K!BB15</f>
      </c>
      <c r="AC4" s="362">
        <f>K!BC15</f>
      </c>
      <c r="AD4" s="362">
        <f>K!BR15</f>
      </c>
      <c r="AE4" s="362">
        <f>K!BE15</f>
      </c>
      <c r="AF4" s="364">
        <f>IF(E4="","",SUM(N4:AE5))</f>
        <v>7567</v>
      </c>
      <c r="AG4" s="365">
        <f>IF(E4="","",M4-AF4)</f>
        <v>7849</v>
      </c>
      <c r="AH4" s="368"/>
      <c r="AL4" s="375">
        <v>1</v>
      </c>
    </row>
    <row r="5" spans="1:38" ht="20.25" customHeight="1">
      <c r="A5" s="366"/>
      <c r="B5" s="155" t="str">
        <f>K!O15</f>
        <v>Senior Assistant</v>
      </c>
      <c r="C5" s="367"/>
      <c r="D5" s="144">
        <f>K!AD15</f>
        <v>10020</v>
      </c>
      <c r="E5" s="362"/>
      <c r="F5" s="362"/>
      <c r="G5" s="362"/>
      <c r="H5" s="362"/>
      <c r="I5" s="362"/>
      <c r="J5" s="362"/>
      <c r="K5" s="362"/>
      <c r="L5" s="362"/>
      <c r="M5" s="364"/>
      <c r="N5" s="362"/>
      <c r="O5" s="362"/>
      <c r="P5" s="362"/>
      <c r="Q5" s="362"/>
      <c r="R5" s="362"/>
      <c r="S5" s="362"/>
      <c r="T5" s="362"/>
      <c r="U5" s="362"/>
      <c r="V5" s="362"/>
      <c r="W5" s="362"/>
      <c r="X5" s="362"/>
      <c r="Y5" s="362"/>
      <c r="Z5" s="362"/>
      <c r="AA5" s="362"/>
      <c r="AB5" s="362"/>
      <c r="AC5" s="362"/>
      <c r="AD5" s="362"/>
      <c r="AE5" s="362"/>
      <c r="AF5" s="364"/>
      <c r="AG5" s="365"/>
      <c r="AH5" s="368"/>
      <c r="AL5" s="375"/>
    </row>
    <row r="6" spans="1:38" ht="20.25" customHeight="1">
      <c r="A6" s="366">
        <f>IF(B6="","",AL6)</f>
        <v>2</v>
      </c>
      <c r="B6" s="184" t="str">
        <f>K!K16</f>
        <v>Second Emp</v>
      </c>
      <c r="C6" s="367">
        <f>K!W16</f>
      </c>
      <c r="D6" s="144" t="str">
        <f>K!AC16</f>
        <v>7100-21250</v>
      </c>
      <c r="E6" s="369">
        <f>D7</f>
        <v>28450</v>
      </c>
      <c r="F6" s="362">
        <f>K!AE16</f>
      </c>
      <c r="G6" s="362">
        <f>K!AF16</f>
      </c>
      <c r="H6" s="362">
        <f>K!AG16</f>
        <v>4627</v>
      </c>
      <c r="I6" s="363">
        <f>K!AI16</f>
        <v>8535</v>
      </c>
      <c r="J6" s="363">
        <f>K!AJ16</f>
        <v>525</v>
      </c>
      <c r="K6" s="363">
        <f>K!AK16</f>
      </c>
      <c r="L6" s="363">
        <f>K!AL16</f>
      </c>
      <c r="M6" s="364">
        <f>IF(E6="","",SUM(E6:L7))</f>
        <v>42137</v>
      </c>
      <c r="N6" s="362">
        <f>K!AN16</f>
      </c>
      <c r="O6" s="362">
        <f>K!AO16</f>
      </c>
      <c r="P6" s="362">
        <f>K!AP16</f>
      </c>
      <c r="Q6" s="362">
        <f>K!AQ16</f>
      </c>
      <c r="R6" s="362">
        <f>K!AR16</f>
        <v>15</v>
      </c>
      <c r="S6" s="362">
        <f>K!AS16</f>
        <v>200</v>
      </c>
      <c r="T6" s="362">
        <f>K!AT16</f>
      </c>
      <c r="U6" s="362">
        <f>K!AU16</f>
      </c>
      <c r="V6" s="362">
        <f>K!AV16</f>
      </c>
      <c r="W6" s="362">
        <f>K!AW16</f>
      </c>
      <c r="X6" s="362">
        <f>K!AX16</f>
      </c>
      <c r="Y6" s="362">
        <f>K!AY16</f>
      </c>
      <c r="Z6" s="362">
        <f>K!AZ16</f>
      </c>
      <c r="AA6" s="362">
        <f>K!BA16</f>
      </c>
      <c r="AB6" s="362">
        <f>K!BB16</f>
      </c>
      <c r="AC6" s="362">
        <f>K!BC16</f>
      </c>
      <c r="AD6" s="362">
        <f>K!BR16</f>
      </c>
      <c r="AE6" s="362">
        <f>K!BE16</f>
      </c>
      <c r="AF6" s="364">
        <f>IF(E6="","",SUM(N6:AE7))</f>
        <v>215</v>
      </c>
      <c r="AG6" s="365">
        <f>IF(E6="","",M6-AF6)</f>
        <v>41922</v>
      </c>
      <c r="AH6" s="368"/>
      <c r="AL6" s="375">
        <v>2</v>
      </c>
    </row>
    <row r="7" spans="1:38" ht="20.25" customHeight="1">
      <c r="A7" s="366"/>
      <c r="B7" s="155" t="str">
        <f>K!O16</f>
        <v>School Assistant (Maths)</v>
      </c>
      <c r="C7" s="367"/>
      <c r="D7" s="144">
        <f>K!AD16</f>
        <v>28450</v>
      </c>
      <c r="E7" s="370"/>
      <c r="F7" s="362"/>
      <c r="G7" s="362"/>
      <c r="H7" s="362"/>
      <c r="I7" s="362"/>
      <c r="J7" s="362"/>
      <c r="K7" s="362"/>
      <c r="L7" s="362"/>
      <c r="M7" s="364"/>
      <c r="N7" s="362"/>
      <c r="O7" s="362"/>
      <c r="P7" s="362"/>
      <c r="Q7" s="362"/>
      <c r="R7" s="362"/>
      <c r="S7" s="362"/>
      <c r="T7" s="362"/>
      <c r="U7" s="362"/>
      <c r="V7" s="362"/>
      <c r="W7" s="362"/>
      <c r="X7" s="362"/>
      <c r="Y7" s="362"/>
      <c r="Z7" s="362"/>
      <c r="AA7" s="362"/>
      <c r="AB7" s="362"/>
      <c r="AC7" s="362"/>
      <c r="AD7" s="362"/>
      <c r="AE7" s="362"/>
      <c r="AF7" s="364"/>
      <c r="AG7" s="365"/>
      <c r="AH7" s="368"/>
      <c r="AL7" s="375"/>
    </row>
    <row r="8" spans="1:38" ht="20.25" customHeight="1">
      <c r="A8" s="366">
        <f>IF(B8="","",AL8)</f>
        <v>3</v>
      </c>
      <c r="B8" s="184" t="str">
        <f>K!K17</f>
        <v>Third Emp</v>
      </c>
      <c r="C8" s="367">
        <f>K!W17</f>
      </c>
      <c r="D8" s="144" t="str">
        <f>K!AC17</f>
        <v>7960-23560</v>
      </c>
      <c r="E8" s="369">
        <f>D9</f>
      </c>
      <c r="F8" s="362">
        <f>K!AE17</f>
      </c>
      <c r="G8" s="362">
        <f>K!AF17</f>
      </c>
      <c r="H8" s="362">
        <f>K!AG17</f>
      </c>
      <c r="I8" s="363">
        <f>K!AI17</f>
      </c>
      <c r="J8" s="363">
        <f>K!AJ17</f>
      </c>
      <c r="K8" s="363">
        <f>K!AK17</f>
      </c>
      <c r="L8" s="363">
        <f>K!AL17</f>
      </c>
      <c r="M8" s="364">
        <f>IF(E8="","",SUM(E8:L9))</f>
      </c>
      <c r="N8" s="362">
        <f>K!AN17</f>
      </c>
      <c r="O8" s="362">
        <f>K!AO17</f>
      </c>
      <c r="P8" s="362">
        <f>K!AP17</f>
      </c>
      <c r="Q8" s="362">
        <f>K!AQ17</f>
      </c>
      <c r="R8" s="362">
        <f>K!AR17</f>
      </c>
      <c r="S8" s="362">
        <f>K!AS17</f>
      </c>
      <c r="T8" s="362">
        <f>K!AT17</f>
      </c>
      <c r="U8" s="362">
        <f>K!AU17</f>
      </c>
      <c r="V8" s="362">
        <f>K!AV17</f>
      </c>
      <c r="W8" s="362">
        <f>K!AW17</f>
      </c>
      <c r="X8" s="362">
        <f>K!AX17</f>
      </c>
      <c r="Y8" s="362">
        <f>K!AY17</f>
      </c>
      <c r="Z8" s="362">
        <f>K!AZ17</f>
      </c>
      <c r="AA8" s="362">
        <f>K!BA17</f>
      </c>
      <c r="AB8" s="362">
        <f>K!BB17</f>
      </c>
      <c r="AC8" s="362">
        <f>K!BC17</f>
      </c>
      <c r="AD8" s="362">
        <f>K!BR17</f>
      </c>
      <c r="AE8" s="362">
        <f>K!BE17</f>
      </c>
      <c r="AF8" s="364">
        <f>IF(E8="","",SUM(N8:AE9))</f>
      </c>
      <c r="AG8" s="365">
        <f>IF(E8="","",M8-AF8)</f>
      </c>
      <c r="AH8" s="368"/>
      <c r="AL8" s="375">
        <v>3</v>
      </c>
    </row>
    <row r="9" spans="1:38" ht="20.25" customHeight="1">
      <c r="A9" s="366"/>
      <c r="B9" s="155" t="str">
        <f>K!O17</f>
        <v>School Assistant (English)</v>
      </c>
      <c r="C9" s="367"/>
      <c r="D9" s="144">
        <f>K!AD17</f>
      </c>
      <c r="E9" s="370"/>
      <c r="F9" s="362"/>
      <c r="G9" s="362"/>
      <c r="H9" s="362"/>
      <c r="I9" s="362"/>
      <c r="J9" s="362"/>
      <c r="K9" s="362"/>
      <c r="L9" s="362"/>
      <c r="M9" s="364"/>
      <c r="N9" s="362"/>
      <c r="O9" s="362"/>
      <c r="P9" s="362"/>
      <c r="Q9" s="362"/>
      <c r="R9" s="362"/>
      <c r="S9" s="362"/>
      <c r="T9" s="362"/>
      <c r="U9" s="362"/>
      <c r="V9" s="362"/>
      <c r="W9" s="362"/>
      <c r="X9" s="362"/>
      <c r="Y9" s="362"/>
      <c r="Z9" s="362"/>
      <c r="AA9" s="362"/>
      <c r="AB9" s="362"/>
      <c r="AC9" s="362"/>
      <c r="AD9" s="362"/>
      <c r="AE9" s="362"/>
      <c r="AF9" s="364"/>
      <c r="AG9" s="365"/>
      <c r="AH9" s="368"/>
      <c r="AL9" s="375"/>
    </row>
    <row r="10" spans="1:38" ht="20.25" customHeight="1">
      <c r="A10" s="366">
        <f>IF(B10="","",AL10)</f>
        <v>4</v>
      </c>
      <c r="B10" s="184" t="str">
        <f>K!K18</f>
        <v>Fourth Emp</v>
      </c>
      <c r="C10" s="367">
        <f>K!W18</f>
      </c>
      <c r="D10" s="144" t="str">
        <f>K!AC18</f>
        <v>10020-29200</v>
      </c>
      <c r="E10" s="369">
        <f aca="true" t="shared" si="0" ref="E10:E42">D11</f>
        <v>7100</v>
      </c>
      <c r="F10" s="362">
        <f>K!AE18</f>
      </c>
      <c r="G10" s="362">
        <f>K!AF18</f>
      </c>
      <c r="H10" s="362">
        <f>K!AG18</f>
        <v>1155</v>
      </c>
      <c r="I10" s="363">
        <f>K!AI18</f>
        <v>2130</v>
      </c>
      <c r="J10" s="363">
        <f>K!AJ18</f>
        <v>200</v>
      </c>
      <c r="K10" s="363">
        <f>K!AK18</f>
      </c>
      <c r="L10" s="363">
        <f>K!AL18</f>
      </c>
      <c r="M10" s="364">
        <f>IF(E10="","",SUM(E10:L11))</f>
        <v>10585</v>
      </c>
      <c r="N10" s="362">
        <f>K!AN18</f>
      </c>
      <c r="O10" s="362">
        <f>K!AO18</f>
      </c>
      <c r="P10" s="362">
        <f>K!AP18</f>
      </c>
      <c r="Q10" s="362">
        <f>K!AQ18</f>
      </c>
      <c r="R10" s="362">
        <f>K!AR18</f>
        <v>30</v>
      </c>
      <c r="S10" s="362">
        <f>K!AS18</f>
        <v>100</v>
      </c>
      <c r="T10" s="362">
        <f>K!AT18</f>
      </c>
      <c r="U10" s="362">
        <f>K!AU18</f>
      </c>
      <c r="V10" s="362">
        <f>K!AV18</f>
      </c>
      <c r="W10" s="362">
        <f>K!AW18</f>
      </c>
      <c r="X10" s="362">
        <f>K!AX18</f>
      </c>
      <c r="Y10" s="362">
        <f>K!AY18</f>
      </c>
      <c r="Z10" s="362">
        <f>K!AZ18</f>
      </c>
      <c r="AA10" s="362">
        <f>K!BA18</f>
      </c>
      <c r="AB10" s="362">
        <f>K!BB18</f>
      </c>
      <c r="AC10" s="362">
        <f>K!BC18</f>
      </c>
      <c r="AD10" s="362">
        <f>K!BR18</f>
        <v>826</v>
      </c>
      <c r="AE10" s="362">
        <f>K!BE18</f>
      </c>
      <c r="AF10" s="364">
        <f>IF(E10="","",SUM(N10:AE11))</f>
        <v>956</v>
      </c>
      <c r="AG10" s="365">
        <f>IF(E10="","",M10-AF10)</f>
        <v>9629</v>
      </c>
      <c r="AH10" s="368"/>
      <c r="AL10" s="375">
        <v>4</v>
      </c>
    </row>
    <row r="11" spans="1:38" ht="20.25" customHeight="1">
      <c r="A11" s="366"/>
      <c r="B11" s="155" t="str">
        <f>K!O18</f>
        <v>School Assistant (Phy. Sc.)</v>
      </c>
      <c r="C11" s="367"/>
      <c r="D11" s="144">
        <f>K!AD18</f>
        <v>7100</v>
      </c>
      <c r="E11" s="370"/>
      <c r="F11" s="362"/>
      <c r="G11" s="362"/>
      <c r="H11" s="362"/>
      <c r="I11" s="362"/>
      <c r="J11" s="362"/>
      <c r="K11" s="362"/>
      <c r="L11" s="362"/>
      <c r="M11" s="364"/>
      <c r="N11" s="362"/>
      <c r="O11" s="362"/>
      <c r="P11" s="362"/>
      <c r="Q11" s="362"/>
      <c r="R11" s="362"/>
      <c r="S11" s="362"/>
      <c r="T11" s="362"/>
      <c r="U11" s="362"/>
      <c r="V11" s="362"/>
      <c r="W11" s="362"/>
      <c r="X11" s="362"/>
      <c r="Y11" s="362"/>
      <c r="Z11" s="362"/>
      <c r="AA11" s="362"/>
      <c r="AB11" s="362"/>
      <c r="AC11" s="362"/>
      <c r="AD11" s="362"/>
      <c r="AE11" s="362"/>
      <c r="AF11" s="364"/>
      <c r="AG11" s="365"/>
      <c r="AH11" s="368"/>
      <c r="AL11" s="375"/>
    </row>
    <row r="12" spans="1:38" ht="20.25" customHeight="1">
      <c r="A12" s="366">
        <f>IF(B12="","",AL12)</f>
        <v>5</v>
      </c>
      <c r="B12" s="184" t="str">
        <f>K!K19</f>
        <v>Fifth Emp</v>
      </c>
      <c r="C12" s="367">
        <f>K!W19</f>
      </c>
      <c r="D12" s="144" t="str">
        <f>K!AC19</f>
        <v>7520-22430</v>
      </c>
      <c r="E12" s="369">
        <f t="shared" si="0"/>
      </c>
      <c r="F12" s="362">
        <f>K!AE19</f>
      </c>
      <c r="G12" s="362">
        <f>K!AF19</f>
      </c>
      <c r="H12" s="362">
        <f>K!AG19</f>
      </c>
      <c r="I12" s="363">
        <f>K!AI19</f>
      </c>
      <c r="J12" s="363">
        <f>K!AJ19</f>
      </c>
      <c r="K12" s="363">
        <f>K!AK19</f>
      </c>
      <c r="L12" s="363">
        <f>K!AL19</f>
      </c>
      <c r="M12" s="364">
        <f>IF(E12="","",SUM(E12:L13))</f>
      </c>
      <c r="N12" s="362">
        <f>K!AN19</f>
      </c>
      <c r="O12" s="362">
        <f>K!AO19</f>
      </c>
      <c r="P12" s="362">
        <f>K!AP19</f>
      </c>
      <c r="Q12" s="362">
        <f>K!AQ19</f>
      </c>
      <c r="R12" s="362">
        <f>K!AR19</f>
      </c>
      <c r="S12" s="362">
        <f>K!AS19</f>
      </c>
      <c r="T12" s="362">
        <f>K!AT19</f>
      </c>
      <c r="U12" s="362">
        <f>K!AU19</f>
      </c>
      <c r="V12" s="362">
        <f>K!AV19</f>
      </c>
      <c r="W12" s="362">
        <f>K!AW19</f>
      </c>
      <c r="X12" s="362">
        <f>K!AX19</f>
      </c>
      <c r="Y12" s="362">
        <f>K!AY19</f>
      </c>
      <c r="Z12" s="362">
        <f>K!AZ19</f>
      </c>
      <c r="AA12" s="362">
        <f>K!BA19</f>
      </c>
      <c r="AB12" s="362">
        <f>K!BB19</f>
      </c>
      <c r="AC12" s="362">
        <f>K!BC19</f>
      </c>
      <c r="AD12" s="362">
        <f>K!BR19</f>
      </c>
      <c r="AE12" s="362">
        <f>K!BE19</f>
      </c>
      <c r="AF12" s="364">
        <f>IF(E12="","",SUM(N12:AE13))</f>
      </c>
      <c r="AG12" s="365">
        <f>IF(E12="","",M12-AF12)</f>
      </c>
      <c r="AH12" s="368"/>
      <c r="AL12" s="375">
        <v>5</v>
      </c>
    </row>
    <row r="13" spans="1:38" ht="20.25" customHeight="1">
      <c r="A13" s="366"/>
      <c r="B13" s="155" t="str">
        <f>K!O19</f>
        <v>School Assistant (Bio. Sc.)</v>
      </c>
      <c r="C13" s="367"/>
      <c r="D13" s="144">
        <f>K!AD19</f>
      </c>
      <c r="E13" s="370"/>
      <c r="F13" s="362"/>
      <c r="G13" s="362"/>
      <c r="H13" s="362"/>
      <c r="I13" s="362"/>
      <c r="J13" s="362"/>
      <c r="K13" s="362"/>
      <c r="L13" s="362"/>
      <c r="M13" s="364"/>
      <c r="N13" s="362"/>
      <c r="O13" s="362"/>
      <c r="P13" s="362"/>
      <c r="Q13" s="362"/>
      <c r="R13" s="362"/>
      <c r="S13" s="362"/>
      <c r="T13" s="362"/>
      <c r="U13" s="362"/>
      <c r="V13" s="362"/>
      <c r="W13" s="362"/>
      <c r="X13" s="362"/>
      <c r="Y13" s="362"/>
      <c r="Z13" s="362"/>
      <c r="AA13" s="362"/>
      <c r="AB13" s="362"/>
      <c r="AC13" s="362"/>
      <c r="AD13" s="362"/>
      <c r="AE13" s="362"/>
      <c r="AF13" s="364"/>
      <c r="AG13" s="365"/>
      <c r="AH13" s="368"/>
      <c r="AL13" s="375"/>
    </row>
    <row r="14" spans="1:38" ht="20.25" customHeight="1">
      <c r="A14" s="366">
        <f>IF(B14="","",AL14)</f>
        <v>6</v>
      </c>
      <c r="B14" s="184" t="str">
        <f>K!K20</f>
        <v>Sixth Emp</v>
      </c>
      <c r="C14" s="367">
        <f>K!W20</f>
      </c>
      <c r="D14" s="144" t="str">
        <f>K!AC20</f>
        <v>9200-27000</v>
      </c>
      <c r="E14" s="369">
        <f t="shared" si="0"/>
        <v>7520</v>
      </c>
      <c r="F14" s="362">
        <f>K!AE20</f>
      </c>
      <c r="G14" s="362">
        <f>K!AF20</f>
      </c>
      <c r="H14" s="362">
        <f>K!AG20</f>
        <v>1223</v>
      </c>
      <c r="I14" s="363">
        <f>K!AI20</f>
        <v>2256</v>
      </c>
      <c r="J14" s="363">
        <f>K!AJ20</f>
        <v>200</v>
      </c>
      <c r="K14" s="363">
        <f>K!AK20</f>
      </c>
      <c r="L14" s="363">
        <f>K!AL20</f>
      </c>
      <c r="M14" s="364">
        <f>IF(E14="","",SUM(E14:L15))</f>
        <v>11199</v>
      </c>
      <c r="N14" s="362">
        <f>K!AN20</f>
      </c>
      <c r="O14" s="362">
        <f>K!AO20</f>
      </c>
      <c r="P14" s="362">
        <f>K!AP20</f>
      </c>
      <c r="Q14" s="362">
        <f>K!AQ20</f>
      </c>
      <c r="R14" s="362">
        <f>K!AR20</f>
        <v>30</v>
      </c>
      <c r="S14" s="362">
        <f>K!AS20</f>
        <v>100</v>
      </c>
      <c r="T14" s="362">
        <f>K!AT20</f>
      </c>
      <c r="U14" s="362">
        <f>K!AU20</f>
      </c>
      <c r="V14" s="362">
        <f>K!AV20</f>
      </c>
      <c r="W14" s="362">
        <f>K!AW20</f>
      </c>
      <c r="X14" s="362">
        <f>K!AX20</f>
      </c>
      <c r="Y14" s="362">
        <f>K!AY20</f>
      </c>
      <c r="Z14" s="362">
        <f>K!AZ20</f>
      </c>
      <c r="AA14" s="362">
        <f>K!BA20</f>
      </c>
      <c r="AB14" s="362">
        <f>K!BB20</f>
      </c>
      <c r="AC14" s="362">
        <f>K!BC20</f>
      </c>
      <c r="AD14" s="362">
        <f>K!BR20</f>
      </c>
      <c r="AE14" s="362">
        <f>K!BE20</f>
      </c>
      <c r="AF14" s="364">
        <f>IF(E14="","",SUM(N14:AE15))</f>
        <v>130</v>
      </c>
      <c r="AG14" s="365">
        <f>IF(E14="","",M14-AF14)</f>
        <v>11069</v>
      </c>
      <c r="AH14" s="368"/>
      <c r="AL14" s="375">
        <v>6</v>
      </c>
    </row>
    <row r="15" spans="1:38" ht="20.25" customHeight="1">
      <c r="A15" s="366"/>
      <c r="B15" s="155" t="str">
        <f>K!O20</f>
        <v>School Assistant (Soc. Stu.)</v>
      </c>
      <c r="C15" s="367"/>
      <c r="D15" s="144">
        <f>K!AD20</f>
        <v>7520</v>
      </c>
      <c r="E15" s="370"/>
      <c r="F15" s="362"/>
      <c r="G15" s="362"/>
      <c r="H15" s="362"/>
      <c r="I15" s="362"/>
      <c r="J15" s="362"/>
      <c r="K15" s="362"/>
      <c r="L15" s="362"/>
      <c r="M15" s="364"/>
      <c r="N15" s="362"/>
      <c r="O15" s="362"/>
      <c r="P15" s="362"/>
      <c r="Q15" s="362"/>
      <c r="R15" s="362"/>
      <c r="S15" s="362"/>
      <c r="T15" s="362"/>
      <c r="U15" s="362"/>
      <c r="V15" s="362"/>
      <c r="W15" s="362"/>
      <c r="X15" s="362"/>
      <c r="Y15" s="362"/>
      <c r="Z15" s="362"/>
      <c r="AA15" s="362"/>
      <c r="AB15" s="362"/>
      <c r="AC15" s="362"/>
      <c r="AD15" s="362"/>
      <c r="AE15" s="362"/>
      <c r="AF15" s="364"/>
      <c r="AG15" s="365"/>
      <c r="AH15" s="368"/>
      <c r="AL15" s="375"/>
    </row>
    <row r="16" spans="1:38" ht="20.25" customHeight="1">
      <c r="A16" s="366">
        <f>IF(B16="","",AL16)</f>
        <v>7</v>
      </c>
      <c r="B16" s="184" t="str">
        <f>K!K21</f>
        <v>Seventh Emp</v>
      </c>
      <c r="C16" s="367">
        <f>K!W21</f>
      </c>
      <c r="D16" s="144" t="str">
        <f>K!AC21</f>
        <v>9200-27000</v>
      </c>
      <c r="E16" s="369">
        <f t="shared" si="0"/>
        <v>7520</v>
      </c>
      <c r="F16" s="362">
        <f>K!AE21</f>
      </c>
      <c r="G16" s="362">
        <f>K!AF21</f>
      </c>
      <c r="H16" s="362">
        <f>K!AG21</f>
        <v>1223</v>
      </c>
      <c r="I16" s="363">
        <f>K!AI21</f>
        <v>2256</v>
      </c>
      <c r="J16" s="363">
        <f>K!AJ21</f>
        <v>200</v>
      </c>
      <c r="K16" s="363">
        <f>K!AK21</f>
      </c>
      <c r="L16" s="363">
        <f>K!AL21</f>
      </c>
      <c r="M16" s="364">
        <f>IF(E16="","",SUM(E16:L17))</f>
        <v>11199</v>
      </c>
      <c r="N16" s="362">
        <f>K!AN21</f>
      </c>
      <c r="O16" s="362">
        <f>K!AO21</f>
      </c>
      <c r="P16" s="362">
        <f>K!AP21</f>
      </c>
      <c r="Q16" s="362">
        <f>K!AQ21</f>
      </c>
      <c r="R16" s="362">
        <f>K!AR21</f>
        <v>30</v>
      </c>
      <c r="S16" s="362">
        <f>K!AS21</f>
        <v>100</v>
      </c>
      <c r="T16" s="362">
        <f>K!AT21</f>
      </c>
      <c r="U16" s="362">
        <f>K!AU21</f>
      </c>
      <c r="V16" s="362">
        <f>K!AV21</f>
      </c>
      <c r="W16" s="362">
        <f>K!AW21</f>
      </c>
      <c r="X16" s="362">
        <f>K!AX21</f>
      </c>
      <c r="Y16" s="362">
        <f>K!AY21</f>
      </c>
      <c r="Z16" s="362">
        <f>K!AZ21</f>
      </c>
      <c r="AA16" s="362">
        <f>K!BA21</f>
      </c>
      <c r="AB16" s="362">
        <f>K!BB21</f>
      </c>
      <c r="AC16" s="362">
        <f>K!BC21</f>
      </c>
      <c r="AD16" s="362">
        <f>K!BR21</f>
      </c>
      <c r="AE16" s="362">
        <f>K!BE21</f>
      </c>
      <c r="AF16" s="364">
        <f>IF(E16="","",SUM(N16:AE17))</f>
        <v>130</v>
      </c>
      <c r="AG16" s="365">
        <f>IF(E16="","",M16-AF16)</f>
        <v>11069</v>
      </c>
      <c r="AH16" s="368"/>
      <c r="AL16" s="375">
        <v>7</v>
      </c>
    </row>
    <row r="17" spans="1:38" ht="20.25" customHeight="1">
      <c r="A17" s="366"/>
      <c r="B17" s="155" t="str">
        <f>K!O21</f>
        <v>School Assistant (Telugu)</v>
      </c>
      <c r="C17" s="367"/>
      <c r="D17" s="144">
        <f>K!AD21</f>
        <v>7520</v>
      </c>
      <c r="E17" s="370"/>
      <c r="F17" s="362"/>
      <c r="G17" s="362"/>
      <c r="H17" s="362"/>
      <c r="I17" s="362"/>
      <c r="J17" s="362"/>
      <c r="K17" s="362"/>
      <c r="L17" s="362"/>
      <c r="M17" s="364"/>
      <c r="N17" s="362"/>
      <c r="O17" s="362"/>
      <c r="P17" s="362"/>
      <c r="Q17" s="362"/>
      <c r="R17" s="362"/>
      <c r="S17" s="362"/>
      <c r="T17" s="362"/>
      <c r="U17" s="362"/>
      <c r="V17" s="362"/>
      <c r="W17" s="362"/>
      <c r="X17" s="362"/>
      <c r="Y17" s="362"/>
      <c r="Z17" s="362"/>
      <c r="AA17" s="362"/>
      <c r="AB17" s="362"/>
      <c r="AC17" s="362"/>
      <c r="AD17" s="362"/>
      <c r="AE17" s="362"/>
      <c r="AF17" s="364"/>
      <c r="AG17" s="365"/>
      <c r="AH17" s="368"/>
      <c r="AL17" s="375"/>
    </row>
    <row r="18" spans="1:38" ht="20.25" customHeight="1">
      <c r="A18" s="366">
        <f>IF(B18="","",AL18)</f>
        <v>8</v>
      </c>
      <c r="B18" s="184" t="str">
        <f>K!K22</f>
        <v>Eighth Emp</v>
      </c>
      <c r="C18" s="367">
        <f>K!W22</f>
      </c>
      <c r="D18" s="144" t="str">
        <f>K!AC22</f>
        <v>6700-20110</v>
      </c>
      <c r="E18" s="369">
        <f t="shared" si="0"/>
        <v>7740</v>
      </c>
      <c r="F18" s="362">
        <f>K!AE22</f>
      </c>
      <c r="G18" s="362">
        <f>K!AF22</f>
      </c>
      <c r="H18" s="362">
        <f>K!AG22</f>
        <v>1259</v>
      </c>
      <c r="I18" s="363">
        <f>K!AI22</f>
        <v>2322</v>
      </c>
      <c r="J18" s="363">
        <f>K!AJ22</f>
        <v>200</v>
      </c>
      <c r="K18" s="363">
        <f>K!AK22</f>
      </c>
      <c r="L18" s="363">
        <f>K!AL22</f>
      </c>
      <c r="M18" s="364">
        <f>IF(E18="","",SUM(E18:L19))</f>
        <v>11521</v>
      </c>
      <c r="N18" s="362">
        <f>K!AN22</f>
      </c>
      <c r="O18" s="362">
        <f>K!AO22</f>
      </c>
      <c r="P18" s="362">
        <f>K!AP22</f>
      </c>
      <c r="Q18" s="362">
        <f>K!AQ22</f>
      </c>
      <c r="R18" s="362">
        <f>K!AR22</f>
        <v>15</v>
      </c>
      <c r="S18" s="362">
        <f>K!AS22</f>
        <v>100</v>
      </c>
      <c r="T18" s="362">
        <f>K!AT22</f>
      </c>
      <c r="U18" s="362">
        <f>K!AU22</f>
      </c>
      <c r="V18" s="362">
        <f>K!AV22</f>
      </c>
      <c r="W18" s="362">
        <f>K!AW22</f>
      </c>
      <c r="X18" s="362">
        <f>K!AX22</f>
      </c>
      <c r="Y18" s="362">
        <f>K!AY22</f>
      </c>
      <c r="Z18" s="362">
        <f>K!AZ22</f>
      </c>
      <c r="AA18" s="362">
        <f>K!BA22</f>
      </c>
      <c r="AB18" s="362">
        <f>K!BB22</f>
      </c>
      <c r="AC18" s="362">
        <f>K!BC22</f>
      </c>
      <c r="AD18" s="362">
        <f>K!BR22</f>
      </c>
      <c r="AE18" s="362">
        <f>K!BE22</f>
      </c>
      <c r="AF18" s="364">
        <f>IF(E18="","",SUM(N18:AE19))</f>
        <v>115</v>
      </c>
      <c r="AG18" s="365">
        <f>IF(E18="","",M18-AF18)</f>
        <v>11406</v>
      </c>
      <c r="AH18" s="368"/>
      <c r="AL18" s="375">
        <v>8</v>
      </c>
    </row>
    <row r="19" spans="1:38" ht="20.25" customHeight="1">
      <c r="A19" s="366"/>
      <c r="B19" s="155" t="str">
        <f>K!O22</f>
        <v>School Assistant (Hindi)</v>
      </c>
      <c r="C19" s="367"/>
      <c r="D19" s="144">
        <f>K!AD22</f>
        <v>7740</v>
      </c>
      <c r="E19" s="370"/>
      <c r="F19" s="362"/>
      <c r="G19" s="362"/>
      <c r="H19" s="362"/>
      <c r="I19" s="362"/>
      <c r="J19" s="362"/>
      <c r="K19" s="362"/>
      <c r="L19" s="362"/>
      <c r="M19" s="364"/>
      <c r="N19" s="362"/>
      <c r="O19" s="362"/>
      <c r="P19" s="362"/>
      <c r="Q19" s="362"/>
      <c r="R19" s="362"/>
      <c r="S19" s="362"/>
      <c r="T19" s="362"/>
      <c r="U19" s="362"/>
      <c r="V19" s="362"/>
      <c r="W19" s="362"/>
      <c r="X19" s="362"/>
      <c r="Y19" s="362"/>
      <c r="Z19" s="362"/>
      <c r="AA19" s="362"/>
      <c r="AB19" s="362"/>
      <c r="AC19" s="362"/>
      <c r="AD19" s="362"/>
      <c r="AE19" s="362"/>
      <c r="AF19" s="364"/>
      <c r="AG19" s="365"/>
      <c r="AH19" s="368"/>
      <c r="AL19" s="375"/>
    </row>
    <row r="20" spans="1:38" ht="20.25" customHeight="1">
      <c r="A20" s="366">
        <f>IF(B20="","",AL20)</f>
        <v>9</v>
      </c>
      <c r="B20" s="184" t="str">
        <f>K!K23</f>
        <v>Ninth Emp</v>
      </c>
      <c r="C20" s="367">
        <f>K!W23</f>
      </c>
      <c r="D20" s="144" t="str">
        <f>K!AC23</f>
        <v>9460-27700</v>
      </c>
      <c r="E20" s="369">
        <f t="shared" si="0"/>
        <v>7740</v>
      </c>
      <c r="F20" s="362">
        <f>K!AE23</f>
      </c>
      <c r="G20" s="362">
        <f>K!AF23</f>
      </c>
      <c r="H20" s="362">
        <f>K!AG23</f>
        <v>1259</v>
      </c>
      <c r="I20" s="363">
        <f>K!AI23</f>
        <v>2322</v>
      </c>
      <c r="J20" s="363">
        <f>K!AJ23</f>
        <v>200</v>
      </c>
      <c r="K20" s="363">
        <f>K!AK23</f>
      </c>
      <c r="L20" s="363">
        <f>K!AL23</f>
      </c>
      <c r="M20" s="364">
        <f>IF(E20="","",SUM(E20:L21))</f>
        <v>11521</v>
      </c>
      <c r="N20" s="362">
        <f>K!AN23</f>
      </c>
      <c r="O20" s="362">
        <f>K!AO23</f>
      </c>
      <c r="P20" s="362">
        <f>K!AP23</f>
      </c>
      <c r="Q20" s="362">
        <f>K!AQ23</f>
      </c>
      <c r="R20" s="362">
        <f>K!AR23</f>
        <v>30</v>
      </c>
      <c r="S20" s="362">
        <f>K!AS23</f>
        <v>100</v>
      </c>
      <c r="T20" s="362">
        <f>K!AT23</f>
      </c>
      <c r="U20" s="362">
        <f>K!AU23</f>
      </c>
      <c r="V20" s="362">
        <f>K!AV23</f>
      </c>
      <c r="W20" s="362">
        <f>K!AW23</f>
      </c>
      <c r="X20" s="362">
        <f>K!AX23</f>
      </c>
      <c r="Y20" s="362">
        <f>K!AY23</f>
      </c>
      <c r="Z20" s="362">
        <f>K!AZ23</f>
      </c>
      <c r="AA20" s="362">
        <f>K!BA23</f>
      </c>
      <c r="AB20" s="362">
        <f>K!BB23</f>
      </c>
      <c r="AC20" s="362">
        <f>K!BC23</f>
      </c>
      <c r="AD20" s="362">
        <f>K!BR23</f>
      </c>
      <c r="AE20" s="362">
        <f>K!BE23</f>
      </c>
      <c r="AF20" s="364">
        <f>IF(E20="","",SUM(N20:AE21))</f>
        <v>130</v>
      </c>
      <c r="AG20" s="365">
        <f>IF(E20="","",M20-AF20)</f>
        <v>11391</v>
      </c>
      <c r="AH20" s="368"/>
      <c r="AL20" s="375">
        <v>9</v>
      </c>
    </row>
    <row r="21" spans="1:38" ht="20.25" customHeight="1">
      <c r="A21" s="366"/>
      <c r="B21" s="155" t="str">
        <f>K!O23</f>
        <v>School Assistant (Urdu)</v>
      </c>
      <c r="C21" s="367"/>
      <c r="D21" s="144">
        <f>K!AD23</f>
        <v>7740</v>
      </c>
      <c r="E21" s="370"/>
      <c r="F21" s="362"/>
      <c r="G21" s="362"/>
      <c r="H21" s="362"/>
      <c r="I21" s="362"/>
      <c r="J21" s="362"/>
      <c r="K21" s="362"/>
      <c r="L21" s="362"/>
      <c r="M21" s="364"/>
      <c r="N21" s="362"/>
      <c r="O21" s="362"/>
      <c r="P21" s="362"/>
      <c r="Q21" s="362"/>
      <c r="R21" s="362"/>
      <c r="S21" s="362"/>
      <c r="T21" s="362"/>
      <c r="U21" s="362"/>
      <c r="V21" s="362"/>
      <c r="W21" s="362"/>
      <c r="X21" s="362"/>
      <c r="Y21" s="362"/>
      <c r="Z21" s="362"/>
      <c r="AA21" s="362"/>
      <c r="AB21" s="362"/>
      <c r="AC21" s="362"/>
      <c r="AD21" s="362"/>
      <c r="AE21" s="362"/>
      <c r="AF21" s="364"/>
      <c r="AG21" s="365"/>
      <c r="AH21" s="368"/>
      <c r="AL21" s="375"/>
    </row>
    <row r="22" spans="1:38" ht="20.25" customHeight="1">
      <c r="A22" s="366">
        <f>IF(B22="","",AL22)</f>
        <v>10</v>
      </c>
      <c r="B22" s="184" t="str">
        <f>K!K24</f>
        <v>Tenth Emp</v>
      </c>
      <c r="C22" s="367">
        <f>K!W24</f>
      </c>
      <c r="D22" s="144" t="str">
        <f>K!AC24</f>
        <v>10020-29200</v>
      </c>
      <c r="E22" s="369">
        <f t="shared" si="0"/>
        <v>7520</v>
      </c>
      <c r="F22" s="362">
        <f>K!AE24</f>
      </c>
      <c r="G22" s="362">
        <f>K!AF24</f>
      </c>
      <c r="H22" s="362">
        <f>K!AG24</f>
        <v>1223</v>
      </c>
      <c r="I22" s="363">
        <f>K!AI24</f>
        <v>2256</v>
      </c>
      <c r="J22" s="363">
        <f>K!AJ24</f>
        <v>200</v>
      </c>
      <c r="K22" s="363">
        <f>K!AK24</f>
      </c>
      <c r="L22" s="363">
        <f>K!AL24</f>
      </c>
      <c r="M22" s="364">
        <f>IF(E22="","",SUM(E22:L23))</f>
        <v>11199</v>
      </c>
      <c r="N22" s="362">
        <f>K!AN24</f>
      </c>
      <c r="O22" s="362">
        <f>K!AO24</f>
      </c>
      <c r="P22" s="362">
        <f>K!AP24</f>
      </c>
      <c r="Q22" s="362">
        <f>K!AQ24</f>
      </c>
      <c r="R22" s="362">
        <f>K!AR24</f>
        <v>30</v>
      </c>
      <c r="S22" s="362">
        <f>K!AS24</f>
        <v>100</v>
      </c>
      <c r="T22" s="362">
        <f>K!AT24</f>
      </c>
      <c r="U22" s="362">
        <f>K!AU24</f>
      </c>
      <c r="V22" s="362">
        <f>K!AV24</f>
      </c>
      <c r="W22" s="362">
        <f>K!AW24</f>
      </c>
      <c r="X22" s="362">
        <f>K!AX24</f>
      </c>
      <c r="Y22" s="362">
        <f>K!AY24</f>
      </c>
      <c r="Z22" s="362">
        <f>K!AZ24</f>
      </c>
      <c r="AA22" s="362">
        <f>K!BA24</f>
      </c>
      <c r="AB22" s="362">
        <f>K!BB24</f>
      </c>
      <c r="AC22" s="362">
        <f>K!BC24</f>
      </c>
      <c r="AD22" s="362">
        <f>K!BR24</f>
      </c>
      <c r="AE22" s="362">
        <f>K!BE24</f>
      </c>
      <c r="AF22" s="364">
        <f>IF(E22="","",SUM(N22:AE23))</f>
        <v>130</v>
      </c>
      <c r="AG22" s="365">
        <f>IF(E22="","",M22-AF22)</f>
        <v>11069</v>
      </c>
      <c r="AH22" s="368"/>
      <c r="AL22" s="375">
        <v>10</v>
      </c>
    </row>
    <row r="23" spans="1:38" ht="20.25" customHeight="1">
      <c r="A23" s="366"/>
      <c r="B23" s="155" t="str">
        <f>K!O24</f>
        <v>School Assistant (Phy. Edn.)</v>
      </c>
      <c r="C23" s="367"/>
      <c r="D23" s="144">
        <f>K!AD24</f>
        <v>7520</v>
      </c>
      <c r="E23" s="370"/>
      <c r="F23" s="362"/>
      <c r="G23" s="362"/>
      <c r="H23" s="362"/>
      <c r="I23" s="362"/>
      <c r="J23" s="362"/>
      <c r="K23" s="362"/>
      <c r="L23" s="362"/>
      <c r="M23" s="364"/>
      <c r="N23" s="362"/>
      <c r="O23" s="362"/>
      <c r="P23" s="362"/>
      <c r="Q23" s="362"/>
      <c r="R23" s="362"/>
      <c r="S23" s="362"/>
      <c r="T23" s="362"/>
      <c r="U23" s="362"/>
      <c r="V23" s="362"/>
      <c r="W23" s="362"/>
      <c r="X23" s="362"/>
      <c r="Y23" s="362"/>
      <c r="Z23" s="362"/>
      <c r="AA23" s="362"/>
      <c r="AB23" s="362"/>
      <c r="AC23" s="362"/>
      <c r="AD23" s="362"/>
      <c r="AE23" s="362"/>
      <c r="AF23" s="364"/>
      <c r="AG23" s="365"/>
      <c r="AH23" s="368"/>
      <c r="AL23" s="375"/>
    </row>
    <row r="24" spans="1:38" ht="20.25" customHeight="1">
      <c r="A24" s="366">
        <f>IF(B24="","",AL24)</f>
        <v>11</v>
      </c>
      <c r="B24" s="184" t="str">
        <f>K!K25</f>
        <v>Eleventh Emp</v>
      </c>
      <c r="C24" s="367">
        <f>K!W25</f>
      </c>
      <c r="D24" s="144" t="str">
        <f>K!AC25</f>
        <v>10020-29200</v>
      </c>
      <c r="E24" s="369">
        <f t="shared" si="0"/>
        <v>8200</v>
      </c>
      <c r="F24" s="362">
        <f>K!AE25</f>
      </c>
      <c r="G24" s="362">
        <f>K!AF25</f>
      </c>
      <c r="H24" s="362">
        <f>K!AG25</f>
        <v>1334</v>
      </c>
      <c r="I24" s="363">
        <f>K!AI25</f>
        <v>2460</v>
      </c>
      <c r="J24" s="363">
        <f>K!AJ25</f>
        <v>200</v>
      </c>
      <c r="K24" s="363">
        <f>K!AK25</f>
      </c>
      <c r="L24" s="363">
        <f>K!AL25</f>
      </c>
      <c r="M24" s="364">
        <f>IF(E24="","",SUM(E24:L25))</f>
        <v>12194</v>
      </c>
      <c r="N24" s="362">
        <f>K!AN25</f>
      </c>
      <c r="O24" s="362">
        <f>K!AO25</f>
      </c>
      <c r="P24" s="362">
        <f>K!AP25</f>
      </c>
      <c r="Q24" s="362">
        <f>K!AQ25</f>
      </c>
      <c r="R24" s="362">
        <f>K!AR25</f>
        <v>30</v>
      </c>
      <c r="S24" s="362">
        <f>K!AS25</f>
        <v>100</v>
      </c>
      <c r="T24" s="362">
        <f>K!AT25</f>
      </c>
      <c r="U24" s="362">
        <f>K!AU25</f>
      </c>
      <c r="V24" s="362">
        <f>K!AV25</f>
      </c>
      <c r="W24" s="362">
        <f>K!AW25</f>
      </c>
      <c r="X24" s="362">
        <f>K!AX25</f>
      </c>
      <c r="Y24" s="362">
        <f>K!AY25</f>
      </c>
      <c r="Z24" s="362">
        <f>K!AZ25</f>
      </c>
      <c r="AA24" s="362">
        <f>K!BA25</f>
      </c>
      <c r="AB24" s="362">
        <f>K!BB25</f>
      </c>
      <c r="AC24" s="362">
        <f>K!BC25</f>
      </c>
      <c r="AD24" s="362">
        <f>K!BR25</f>
      </c>
      <c r="AE24" s="362">
        <f>K!BE25</f>
      </c>
      <c r="AF24" s="364">
        <f>IF(E24="","",SUM(N24:AE25))</f>
        <v>130</v>
      </c>
      <c r="AG24" s="365">
        <f>IF(E24="","",M24-AF24)</f>
        <v>12064</v>
      </c>
      <c r="AH24" s="368"/>
      <c r="AL24" s="375">
        <v>11</v>
      </c>
    </row>
    <row r="25" spans="1:38" ht="20.25" customHeight="1">
      <c r="A25" s="366"/>
      <c r="B25" s="155" t="str">
        <f>K!O25</f>
        <v>Language Pandit (Telugu)</v>
      </c>
      <c r="C25" s="367"/>
      <c r="D25" s="144">
        <f>K!AD25</f>
        <v>8200</v>
      </c>
      <c r="E25" s="370"/>
      <c r="F25" s="362"/>
      <c r="G25" s="362"/>
      <c r="H25" s="362"/>
      <c r="I25" s="362"/>
      <c r="J25" s="362"/>
      <c r="K25" s="362"/>
      <c r="L25" s="362"/>
      <c r="M25" s="364"/>
      <c r="N25" s="362"/>
      <c r="O25" s="362"/>
      <c r="P25" s="362"/>
      <c r="Q25" s="362"/>
      <c r="R25" s="362"/>
      <c r="S25" s="362"/>
      <c r="T25" s="362"/>
      <c r="U25" s="362"/>
      <c r="V25" s="362"/>
      <c r="W25" s="362"/>
      <c r="X25" s="362"/>
      <c r="Y25" s="362"/>
      <c r="Z25" s="362"/>
      <c r="AA25" s="362"/>
      <c r="AB25" s="362"/>
      <c r="AC25" s="362"/>
      <c r="AD25" s="362"/>
      <c r="AE25" s="362"/>
      <c r="AF25" s="364"/>
      <c r="AG25" s="365"/>
      <c r="AH25" s="368"/>
      <c r="AL25" s="375"/>
    </row>
    <row r="26" spans="1:38" ht="20.25" customHeight="1">
      <c r="A26" s="366">
        <f>IF(B26="","",AL26)</f>
        <v>12</v>
      </c>
      <c r="B26" s="184" t="str">
        <f>K!K26</f>
        <v>Twelth Emp</v>
      </c>
      <c r="C26" s="367">
        <f>K!W26</f>
      </c>
      <c r="D26" s="144" t="str">
        <f>K!AC26</f>
        <v>7960-23560</v>
      </c>
      <c r="E26" s="369">
        <f t="shared" si="0"/>
        <v>8680</v>
      </c>
      <c r="F26" s="362">
        <f>K!AE26</f>
      </c>
      <c r="G26" s="362">
        <f>K!AF26</f>
      </c>
      <c r="H26" s="362">
        <f>K!AG26</f>
        <v>1412</v>
      </c>
      <c r="I26" s="363">
        <f>K!AI26</f>
        <v>2604</v>
      </c>
      <c r="J26" s="363">
        <f>K!AJ26</f>
        <v>300</v>
      </c>
      <c r="K26" s="363">
        <f>K!AK26</f>
      </c>
      <c r="L26" s="363">
        <f>K!AL26</f>
      </c>
      <c r="M26" s="364">
        <f>IF(E26="","",SUM(E26:L27))</f>
        <v>12996</v>
      </c>
      <c r="N26" s="362">
        <f>K!AN26</f>
      </c>
      <c r="O26" s="362">
        <f>K!AO26</f>
      </c>
      <c r="P26" s="362">
        <f>K!AP26</f>
      </c>
      <c r="Q26" s="362">
        <f>K!AQ26</f>
      </c>
      <c r="R26" s="362">
        <f>K!AR26</f>
        <v>15</v>
      </c>
      <c r="S26" s="362">
        <f>K!AS26</f>
        <v>100</v>
      </c>
      <c r="T26" s="362">
        <f>K!AT26</f>
      </c>
      <c r="U26" s="362">
        <f>K!AU26</f>
      </c>
      <c r="V26" s="362">
        <f>K!AV26</f>
      </c>
      <c r="W26" s="362">
        <f>K!AW26</f>
      </c>
      <c r="X26" s="362">
        <f>K!AX26</f>
      </c>
      <c r="Y26" s="362">
        <f>K!AY26</f>
      </c>
      <c r="Z26" s="362">
        <f>K!AZ26</f>
      </c>
      <c r="AA26" s="362">
        <f>K!BA26</f>
      </c>
      <c r="AB26" s="362">
        <f>K!BB26</f>
      </c>
      <c r="AC26" s="362">
        <f>K!BC26</f>
      </c>
      <c r="AD26" s="362">
        <f>K!BR26</f>
      </c>
      <c r="AE26" s="362">
        <f>K!BE26</f>
      </c>
      <c r="AF26" s="364">
        <f>IF(E26="","",SUM(N26:AE27))</f>
        <v>115</v>
      </c>
      <c r="AG26" s="365">
        <f>IF(E26="","",M26-AF26)</f>
        <v>12881</v>
      </c>
      <c r="AH26" s="368"/>
      <c r="AL26" s="375">
        <v>12</v>
      </c>
    </row>
    <row r="27" spans="1:38" ht="20.25" customHeight="1">
      <c r="A27" s="366"/>
      <c r="B27" s="155" t="str">
        <f>K!O26</f>
        <v>Language Pandit (Hindi)</v>
      </c>
      <c r="C27" s="367"/>
      <c r="D27" s="144">
        <f>K!AD26</f>
        <v>8680</v>
      </c>
      <c r="E27" s="370"/>
      <c r="F27" s="362"/>
      <c r="G27" s="362"/>
      <c r="H27" s="362"/>
      <c r="I27" s="362"/>
      <c r="J27" s="362"/>
      <c r="K27" s="362"/>
      <c r="L27" s="362"/>
      <c r="M27" s="364"/>
      <c r="N27" s="362"/>
      <c r="O27" s="362"/>
      <c r="P27" s="362"/>
      <c r="Q27" s="362"/>
      <c r="R27" s="362"/>
      <c r="S27" s="362"/>
      <c r="T27" s="362"/>
      <c r="U27" s="362"/>
      <c r="V27" s="362"/>
      <c r="W27" s="362"/>
      <c r="X27" s="362"/>
      <c r="Y27" s="362"/>
      <c r="Z27" s="362"/>
      <c r="AA27" s="362"/>
      <c r="AB27" s="362"/>
      <c r="AC27" s="362"/>
      <c r="AD27" s="362"/>
      <c r="AE27" s="362"/>
      <c r="AF27" s="364"/>
      <c r="AG27" s="365"/>
      <c r="AH27" s="368"/>
      <c r="AL27" s="375"/>
    </row>
    <row r="28" spans="1:38" ht="20.25" customHeight="1">
      <c r="A28" s="366">
        <f>IF(B28="","",AL28)</f>
        <v>13</v>
      </c>
      <c r="B28" s="184" t="str">
        <f>K!K27</f>
        <v>Thirteenth Emp</v>
      </c>
      <c r="C28" s="367">
        <f>K!W27</f>
      </c>
      <c r="D28" s="144" t="str">
        <f>K!AC27</f>
        <v>7740-23040</v>
      </c>
      <c r="E28" s="369">
        <f t="shared" si="0"/>
        <v>8680</v>
      </c>
      <c r="F28" s="362">
        <f>K!AE27</f>
      </c>
      <c r="G28" s="362">
        <f>K!AF27</f>
      </c>
      <c r="H28" s="362">
        <f>K!AG27</f>
        <v>1412</v>
      </c>
      <c r="I28" s="363">
        <f>K!AI27</f>
        <v>2604</v>
      </c>
      <c r="J28" s="363">
        <f>K!AJ27</f>
        <v>300</v>
      </c>
      <c r="K28" s="363">
        <f>K!AK27</f>
      </c>
      <c r="L28" s="363">
        <f>K!AL27</f>
      </c>
      <c r="M28" s="364">
        <f>IF(E28="","",SUM(E28:L29))</f>
        <v>12996</v>
      </c>
      <c r="N28" s="362">
        <f>K!AN27</f>
      </c>
      <c r="O28" s="362">
        <f>K!AO27</f>
      </c>
      <c r="P28" s="362">
        <f>K!AP27</f>
      </c>
      <c r="Q28" s="362">
        <f>K!AQ27</f>
      </c>
      <c r="R28" s="362">
        <f>K!AR27</f>
        <v>15</v>
      </c>
      <c r="S28" s="362">
        <f>K!AS27</f>
        <v>100</v>
      </c>
      <c r="T28" s="362">
        <f>K!AT27</f>
      </c>
      <c r="U28" s="362">
        <f>K!AU27</f>
      </c>
      <c r="V28" s="362">
        <f>K!AV27</f>
      </c>
      <c r="W28" s="362">
        <f>K!AW27</f>
      </c>
      <c r="X28" s="362">
        <f>K!AX27</f>
      </c>
      <c r="Y28" s="362">
        <f>K!AY27</f>
      </c>
      <c r="Z28" s="362">
        <f>K!AZ27</f>
      </c>
      <c r="AA28" s="362">
        <f>K!BA27</f>
      </c>
      <c r="AB28" s="362">
        <f>K!BB27</f>
      </c>
      <c r="AC28" s="362">
        <f>K!BC27</f>
      </c>
      <c r="AD28" s="362">
        <f>K!BR27</f>
        <v>1009</v>
      </c>
      <c r="AE28" s="362">
        <f>K!BE27</f>
      </c>
      <c r="AF28" s="364">
        <f>IF(E28="","",SUM(N28:AE29))</f>
        <v>1124</v>
      </c>
      <c r="AG28" s="365">
        <f>IF(E28="","",M28-AF28)</f>
        <v>11872</v>
      </c>
      <c r="AH28" s="368"/>
      <c r="AL28" s="375">
        <v>13</v>
      </c>
    </row>
    <row r="29" spans="1:38" ht="20.25" customHeight="1">
      <c r="A29" s="366"/>
      <c r="B29" s="155" t="str">
        <f>K!O27</f>
        <v>Language Pandit (Urdu)</v>
      </c>
      <c r="C29" s="367"/>
      <c r="D29" s="144">
        <f>K!AD27</f>
        <v>8680</v>
      </c>
      <c r="E29" s="370"/>
      <c r="F29" s="362"/>
      <c r="G29" s="362"/>
      <c r="H29" s="362"/>
      <c r="I29" s="362"/>
      <c r="J29" s="362"/>
      <c r="K29" s="362"/>
      <c r="L29" s="362"/>
      <c r="M29" s="364"/>
      <c r="N29" s="362"/>
      <c r="O29" s="362"/>
      <c r="P29" s="362"/>
      <c r="Q29" s="362"/>
      <c r="R29" s="362"/>
      <c r="S29" s="362"/>
      <c r="T29" s="362"/>
      <c r="U29" s="362"/>
      <c r="V29" s="362"/>
      <c r="W29" s="362"/>
      <c r="X29" s="362"/>
      <c r="Y29" s="362"/>
      <c r="Z29" s="362"/>
      <c r="AA29" s="362"/>
      <c r="AB29" s="362"/>
      <c r="AC29" s="362"/>
      <c r="AD29" s="362"/>
      <c r="AE29" s="362"/>
      <c r="AF29" s="364"/>
      <c r="AG29" s="365"/>
      <c r="AH29" s="368"/>
      <c r="AL29" s="375"/>
    </row>
    <row r="30" spans="1:38" ht="20.25" customHeight="1">
      <c r="A30" s="366">
        <f>IF(B30="","",AL30)</f>
        <v>14</v>
      </c>
      <c r="B30" s="184" t="str">
        <f>K!K28</f>
        <v>Fourteenth Emp</v>
      </c>
      <c r="C30" s="367">
        <f>K!W28</f>
      </c>
      <c r="D30" s="144" t="str">
        <f>K!AC28</f>
        <v>7740-23040</v>
      </c>
      <c r="E30" s="369">
        <f t="shared" si="0"/>
        <v>8200</v>
      </c>
      <c r="F30" s="362">
        <f>K!AE28</f>
      </c>
      <c r="G30" s="362">
        <f>K!AF28</f>
      </c>
      <c r="H30" s="362">
        <f>K!AG28</f>
        <v>1334</v>
      </c>
      <c r="I30" s="363">
        <f>K!AI28</f>
        <v>2460</v>
      </c>
      <c r="J30" s="363">
        <f>K!AJ28</f>
        <v>200</v>
      </c>
      <c r="K30" s="363">
        <f>K!AK28</f>
      </c>
      <c r="L30" s="363">
        <f>K!AL28</f>
      </c>
      <c r="M30" s="364">
        <f>IF(E30="","",SUM(E30:L31))</f>
        <v>12194</v>
      </c>
      <c r="N30" s="362">
        <f>K!AN28</f>
      </c>
      <c r="O30" s="362">
        <f>K!AO28</f>
      </c>
      <c r="P30" s="362">
        <f>K!AP28</f>
      </c>
      <c r="Q30" s="362">
        <f>K!AQ28</f>
      </c>
      <c r="R30" s="362">
        <f>K!AR28</f>
        <v>15</v>
      </c>
      <c r="S30" s="362">
        <f>K!AS28</f>
        <v>100</v>
      </c>
      <c r="T30" s="362">
        <f>K!AT28</f>
      </c>
      <c r="U30" s="362">
        <f>K!AU28</f>
      </c>
      <c r="V30" s="362">
        <f>K!AV28</f>
      </c>
      <c r="W30" s="362">
        <f>K!AW28</f>
      </c>
      <c r="X30" s="362">
        <f>K!AX28</f>
      </c>
      <c r="Y30" s="362">
        <f>K!AY28</f>
      </c>
      <c r="Z30" s="362">
        <f>K!AZ28</f>
      </c>
      <c r="AA30" s="362">
        <f>K!BA28</f>
      </c>
      <c r="AB30" s="362">
        <f>K!BB28</f>
      </c>
      <c r="AC30" s="362">
        <f>K!BC28</f>
      </c>
      <c r="AD30" s="362">
        <f>K!BR28</f>
      </c>
      <c r="AE30" s="362">
        <f>K!BE28</f>
      </c>
      <c r="AF30" s="364">
        <f>IF(E30="","",SUM(N30:AE31))</f>
        <v>115</v>
      </c>
      <c r="AG30" s="365">
        <f>IF(E30="","",M30-AF30)</f>
        <v>12079</v>
      </c>
      <c r="AH30" s="368"/>
      <c r="AL30" s="375">
        <v>14</v>
      </c>
    </row>
    <row r="31" spans="1:38" ht="20.25" customHeight="1">
      <c r="A31" s="366"/>
      <c r="B31" s="155" t="str">
        <f>K!O28</f>
        <v>Language Pandit (Sanskrit)</v>
      </c>
      <c r="C31" s="367"/>
      <c r="D31" s="144">
        <f>K!AD28</f>
        <v>8200</v>
      </c>
      <c r="E31" s="370"/>
      <c r="F31" s="362"/>
      <c r="G31" s="362"/>
      <c r="H31" s="362"/>
      <c r="I31" s="362"/>
      <c r="J31" s="362"/>
      <c r="K31" s="362"/>
      <c r="L31" s="362"/>
      <c r="M31" s="364"/>
      <c r="N31" s="362"/>
      <c r="O31" s="362"/>
      <c r="P31" s="362"/>
      <c r="Q31" s="362"/>
      <c r="R31" s="362"/>
      <c r="S31" s="362"/>
      <c r="T31" s="362"/>
      <c r="U31" s="362"/>
      <c r="V31" s="362"/>
      <c r="W31" s="362"/>
      <c r="X31" s="362"/>
      <c r="Y31" s="362"/>
      <c r="Z31" s="362"/>
      <c r="AA31" s="362"/>
      <c r="AB31" s="362"/>
      <c r="AC31" s="362"/>
      <c r="AD31" s="362"/>
      <c r="AE31" s="362"/>
      <c r="AF31" s="364"/>
      <c r="AG31" s="365"/>
      <c r="AH31" s="368"/>
      <c r="AL31" s="375"/>
    </row>
    <row r="32" spans="1:38" ht="20.25" customHeight="1">
      <c r="A32" s="366">
        <f>IF(B32="","",AL32)</f>
        <v>15</v>
      </c>
      <c r="B32" s="184" t="str">
        <f>K!K29</f>
        <v>Fifteenth Emp</v>
      </c>
      <c r="C32" s="367">
        <f>K!W29</f>
      </c>
      <c r="D32" s="144" t="str">
        <f>K!AC29</f>
        <v>7520-22430</v>
      </c>
      <c r="E32" s="369">
        <f t="shared" si="0"/>
        <v>7300</v>
      </c>
      <c r="F32" s="362">
        <f>K!AE29</f>
      </c>
      <c r="G32" s="362">
        <f>K!AF29</f>
      </c>
      <c r="H32" s="362">
        <f>K!AG29</f>
        <v>1187</v>
      </c>
      <c r="I32" s="363">
        <f>K!AI29</f>
        <v>2190</v>
      </c>
      <c r="J32" s="363">
        <f>K!AJ29</f>
        <v>200</v>
      </c>
      <c r="K32" s="363">
        <f>K!AK29</f>
      </c>
      <c r="L32" s="363">
        <f>K!AL29</f>
      </c>
      <c r="M32" s="364">
        <f>IF(E32="","",SUM(E32:L33))</f>
        <v>10877</v>
      </c>
      <c r="N32" s="362">
        <f>K!AN29</f>
      </c>
      <c r="O32" s="362">
        <f>K!AO29</f>
      </c>
      <c r="P32" s="362">
        <f>K!AP29</f>
      </c>
      <c r="Q32" s="362">
        <f>K!AQ29</f>
      </c>
      <c r="R32" s="362">
        <f>K!AR29</f>
        <v>15</v>
      </c>
      <c r="S32" s="362">
        <f>K!AS29</f>
        <v>100</v>
      </c>
      <c r="T32" s="362">
        <f>K!AT29</f>
      </c>
      <c r="U32" s="362">
        <f>K!AU29</f>
      </c>
      <c r="V32" s="362">
        <f>K!AV29</f>
      </c>
      <c r="W32" s="362">
        <f>K!AW29</f>
      </c>
      <c r="X32" s="362">
        <f>K!AX29</f>
      </c>
      <c r="Y32" s="362">
        <f>K!AY29</f>
      </c>
      <c r="Z32" s="362">
        <f>K!AZ29</f>
      </c>
      <c r="AA32" s="362">
        <f>K!BA29</f>
      </c>
      <c r="AB32" s="362">
        <f>K!BB29</f>
      </c>
      <c r="AC32" s="362">
        <f>K!BC29</f>
      </c>
      <c r="AD32" s="362">
        <f>K!BR29</f>
      </c>
      <c r="AE32" s="362">
        <f>K!BE29</f>
      </c>
      <c r="AF32" s="364">
        <f>IF(E32="","",SUM(N32:AE33))</f>
        <v>115</v>
      </c>
      <c r="AG32" s="365">
        <f>IF(E32="","",M32-AF32)</f>
        <v>10762</v>
      </c>
      <c r="AH32" s="368"/>
      <c r="AL32" s="375">
        <v>15</v>
      </c>
    </row>
    <row r="33" spans="1:38" ht="20.25" customHeight="1">
      <c r="A33" s="366"/>
      <c r="B33" s="155" t="str">
        <f>K!O29</f>
        <v>Language Pandit (Tamil)</v>
      </c>
      <c r="C33" s="367"/>
      <c r="D33" s="144">
        <f>K!AD29</f>
        <v>7300</v>
      </c>
      <c r="E33" s="370"/>
      <c r="F33" s="362"/>
      <c r="G33" s="362"/>
      <c r="H33" s="362"/>
      <c r="I33" s="362"/>
      <c r="J33" s="362"/>
      <c r="K33" s="362"/>
      <c r="L33" s="362"/>
      <c r="M33" s="364"/>
      <c r="N33" s="362"/>
      <c r="O33" s="362"/>
      <c r="P33" s="362"/>
      <c r="Q33" s="362"/>
      <c r="R33" s="362"/>
      <c r="S33" s="362"/>
      <c r="T33" s="362"/>
      <c r="U33" s="362"/>
      <c r="V33" s="362"/>
      <c r="W33" s="362"/>
      <c r="X33" s="362"/>
      <c r="Y33" s="362"/>
      <c r="Z33" s="362"/>
      <c r="AA33" s="362"/>
      <c r="AB33" s="362"/>
      <c r="AC33" s="362"/>
      <c r="AD33" s="362"/>
      <c r="AE33" s="362"/>
      <c r="AF33" s="364"/>
      <c r="AG33" s="365"/>
      <c r="AH33" s="368"/>
      <c r="AL33" s="375"/>
    </row>
    <row r="34" spans="1:38" ht="20.25" customHeight="1">
      <c r="A34" s="366">
        <f>IF(B34="","",AL34)</f>
        <v>16</v>
      </c>
      <c r="B34" s="184" t="str">
        <f>K!K30</f>
        <v>Sixteenth Emp</v>
      </c>
      <c r="C34" s="367">
        <f>K!W30</f>
      </c>
      <c r="D34" s="144" t="str">
        <f>K!AC30</f>
        <v>7740-23040</v>
      </c>
      <c r="E34" s="369">
        <f t="shared" si="0"/>
        <v>7520</v>
      </c>
      <c r="F34" s="362">
        <f>K!AE30</f>
      </c>
      <c r="G34" s="362">
        <f>K!AF30</f>
      </c>
      <c r="H34" s="362">
        <f>K!AG30</f>
        <v>1223</v>
      </c>
      <c r="I34" s="363">
        <f>K!AI30</f>
        <v>2256</v>
      </c>
      <c r="J34" s="363">
        <f>K!AJ30</f>
        <v>200</v>
      </c>
      <c r="K34" s="363">
        <f>K!AK30</f>
      </c>
      <c r="L34" s="363">
        <f>K!AL30</f>
      </c>
      <c r="M34" s="364">
        <f>IF(E34="","",SUM(E34:L35))</f>
        <v>11199</v>
      </c>
      <c r="N34" s="362">
        <f>K!AN30</f>
      </c>
      <c r="O34" s="362">
        <f>K!AO30</f>
      </c>
      <c r="P34" s="362">
        <f>K!AP30</f>
      </c>
      <c r="Q34" s="362">
        <f>K!AQ30</f>
      </c>
      <c r="R34" s="362">
        <f>K!AR30</f>
        <v>15</v>
      </c>
      <c r="S34" s="362">
        <f>K!AS30</f>
        <v>100</v>
      </c>
      <c r="T34" s="362">
        <f>K!AT30</f>
      </c>
      <c r="U34" s="362">
        <f>K!AU30</f>
      </c>
      <c r="V34" s="362">
        <f>K!AV30</f>
      </c>
      <c r="W34" s="362">
        <f>K!AW30</f>
      </c>
      <c r="X34" s="362">
        <f>K!AX30</f>
      </c>
      <c r="Y34" s="362">
        <f>K!AY30</f>
      </c>
      <c r="Z34" s="362">
        <f>K!AZ30</f>
      </c>
      <c r="AA34" s="362">
        <f>K!BA30</f>
      </c>
      <c r="AB34" s="362">
        <f>K!BB30</f>
      </c>
      <c r="AC34" s="362">
        <f>K!BC30</f>
      </c>
      <c r="AD34" s="362">
        <f>K!BR30</f>
      </c>
      <c r="AE34" s="362">
        <f>K!BE30</f>
      </c>
      <c r="AF34" s="364">
        <f>IF(E34="","",SUM(N34:AE35))</f>
        <v>115</v>
      </c>
      <c r="AG34" s="365">
        <f>IF(E34="","",M34-AF34)</f>
        <v>11084</v>
      </c>
      <c r="AH34" s="368"/>
      <c r="AL34" s="375">
        <v>16</v>
      </c>
    </row>
    <row r="35" spans="1:38" ht="20.25" customHeight="1">
      <c r="A35" s="366"/>
      <c r="B35" s="155" t="str">
        <f>K!O30</f>
        <v>Physical Education Teacher</v>
      </c>
      <c r="C35" s="367"/>
      <c r="D35" s="144">
        <f>K!AD30</f>
        <v>7520</v>
      </c>
      <c r="E35" s="370"/>
      <c r="F35" s="362"/>
      <c r="G35" s="362"/>
      <c r="H35" s="362"/>
      <c r="I35" s="362"/>
      <c r="J35" s="362"/>
      <c r="K35" s="362"/>
      <c r="L35" s="362"/>
      <c r="M35" s="364"/>
      <c r="N35" s="362"/>
      <c r="O35" s="362"/>
      <c r="P35" s="362"/>
      <c r="Q35" s="362"/>
      <c r="R35" s="362"/>
      <c r="S35" s="362"/>
      <c r="T35" s="362"/>
      <c r="U35" s="362"/>
      <c r="V35" s="362"/>
      <c r="W35" s="362"/>
      <c r="X35" s="362"/>
      <c r="Y35" s="362"/>
      <c r="Z35" s="362"/>
      <c r="AA35" s="362"/>
      <c r="AB35" s="362"/>
      <c r="AC35" s="362"/>
      <c r="AD35" s="362"/>
      <c r="AE35" s="362"/>
      <c r="AF35" s="364"/>
      <c r="AG35" s="365"/>
      <c r="AH35" s="368"/>
      <c r="AL35" s="375"/>
    </row>
    <row r="36" spans="1:38" ht="20.25" customHeight="1">
      <c r="A36" s="366">
        <f>IF(B36="","",AL36)</f>
        <v>17</v>
      </c>
      <c r="B36" s="184" t="str">
        <f>K!K31</f>
        <v>Seventeenth Emp</v>
      </c>
      <c r="C36" s="367">
        <f>K!W31</f>
      </c>
      <c r="D36" s="144" t="str">
        <f>K!AC31</f>
        <v>7520-22430</v>
      </c>
      <c r="E36" s="369">
        <f t="shared" si="0"/>
        <v>7520</v>
      </c>
      <c r="F36" s="362">
        <f>K!AE31</f>
      </c>
      <c r="G36" s="362">
        <f>K!AF31</f>
      </c>
      <c r="H36" s="362">
        <f>K!AG31</f>
        <v>1223</v>
      </c>
      <c r="I36" s="363">
        <f>K!AI31</f>
        <v>2256</v>
      </c>
      <c r="J36" s="363">
        <f>K!AJ31</f>
        <v>200</v>
      </c>
      <c r="K36" s="363">
        <f>K!AK31</f>
      </c>
      <c r="L36" s="363">
        <f>K!AL31</f>
      </c>
      <c r="M36" s="364">
        <f>IF(E36="","",SUM(E36:L37))</f>
        <v>11199</v>
      </c>
      <c r="N36" s="362">
        <f>K!AN31</f>
      </c>
      <c r="O36" s="362">
        <f>K!AO31</f>
      </c>
      <c r="P36" s="362">
        <f>K!AP31</f>
      </c>
      <c r="Q36" s="362">
        <f>K!AQ31</f>
      </c>
      <c r="R36" s="362">
        <f>K!AR31</f>
        <v>15</v>
      </c>
      <c r="S36" s="362">
        <f>K!AS31</f>
        <v>100</v>
      </c>
      <c r="T36" s="362">
        <f>K!AT31</f>
      </c>
      <c r="U36" s="362">
        <f>K!AU31</f>
      </c>
      <c r="V36" s="362">
        <f>K!AV31</f>
      </c>
      <c r="W36" s="362">
        <f>K!AW31</f>
      </c>
      <c r="X36" s="362">
        <f>K!AX31</f>
      </c>
      <c r="Y36" s="362">
        <f>K!AY31</f>
      </c>
      <c r="Z36" s="362">
        <f>K!AZ31</f>
      </c>
      <c r="AA36" s="362">
        <f>K!BA31</f>
      </c>
      <c r="AB36" s="362">
        <f>K!BB31</f>
      </c>
      <c r="AC36" s="362">
        <f>K!BC31</f>
      </c>
      <c r="AD36" s="362">
        <f>K!BR31</f>
      </c>
      <c r="AE36" s="362">
        <f>K!BE31</f>
      </c>
      <c r="AF36" s="364">
        <f>IF(E36="","",SUM(N36:AE37))</f>
        <v>115</v>
      </c>
      <c r="AG36" s="365">
        <f>IF(E36="","",M36-AF36)</f>
        <v>11084</v>
      </c>
      <c r="AH36" s="368"/>
      <c r="AL36" s="375">
        <v>17</v>
      </c>
    </row>
    <row r="37" spans="1:38" ht="20.25" customHeight="1">
      <c r="A37" s="366"/>
      <c r="B37" s="155" t="str">
        <f>K!O31</f>
        <v>Junior Assistant</v>
      </c>
      <c r="C37" s="367"/>
      <c r="D37" s="144">
        <f>K!AD31</f>
        <v>7520</v>
      </c>
      <c r="E37" s="370"/>
      <c r="F37" s="362"/>
      <c r="G37" s="362"/>
      <c r="H37" s="362"/>
      <c r="I37" s="362"/>
      <c r="J37" s="362"/>
      <c r="K37" s="362"/>
      <c r="L37" s="362"/>
      <c r="M37" s="364"/>
      <c r="N37" s="362"/>
      <c r="O37" s="362"/>
      <c r="P37" s="362"/>
      <c r="Q37" s="362"/>
      <c r="R37" s="362"/>
      <c r="S37" s="362"/>
      <c r="T37" s="362"/>
      <c r="U37" s="362"/>
      <c r="V37" s="362"/>
      <c r="W37" s="362"/>
      <c r="X37" s="362"/>
      <c r="Y37" s="362"/>
      <c r="Z37" s="362"/>
      <c r="AA37" s="362"/>
      <c r="AB37" s="362"/>
      <c r="AC37" s="362"/>
      <c r="AD37" s="362"/>
      <c r="AE37" s="362"/>
      <c r="AF37" s="364"/>
      <c r="AG37" s="365"/>
      <c r="AH37" s="368"/>
      <c r="AL37" s="375"/>
    </row>
    <row r="38" spans="1:38" ht="20.25" customHeight="1">
      <c r="A38" s="366">
        <f>IF(B38="","",AL38)</f>
        <v>18</v>
      </c>
      <c r="B38" s="184" t="str">
        <f>K!K32</f>
        <v>Eighteenth Emp</v>
      </c>
      <c r="C38" s="367">
        <f>K!W32</f>
      </c>
      <c r="D38" s="144" t="str">
        <f>K!AC32</f>
        <v>7740-23040</v>
      </c>
      <c r="E38" s="369">
        <f t="shared" si="0"/>
        <v>7100</v>
      </c>
      <c r="F38" s="362">
        <f>K!AE32</f>
      </c>
      <c r="G38" s="362">
        <f>K!AF32</f>
      </c>
      <c r="H38" s="362">
        <f>K!AG32</f>
        <v>1155</v>
      </c>
      <c r="I38" s="363">
        <f>K!AI32</f>
        <v>0</v>
      </c>
      <c r="J38" s="363">
        <f>K!AJ32</f>
        <v>200</v>
      </c>
      <c r="K38" s="363">
        <f>K!AK32</f>
      </c>
      <c r="L38" s="363">
        <f>K!AL32</f>
      </c>
      <c r="M38" s="364">
        <f>IF(E38="","",SUM(E38:L39))</f>
        <v>8455</v>
      </c>
      <c r="N38" s="362">
        <f>K!AN32</f>
      </c>
      <c r="O38" s="362">
        <f>K!AO32</f>
      </c>
      <c r="P38" s="362">
        <f>K!AP32</f>
      </c>
      <c r="Q38" s="362">
        <f>K!AQ32</f>
      </c>
      <c r="R38" s="362">
        <f>K!AR32</f>
        <v>15</v>
      </c>
      <c r="S38" s="362">
        <f>K!AS32</f>
        <v>80</v>
      </c>
      <c r="T38" s="362">
        <f>K!AT32</f>
        <v>57</v>
      </c>
      <c r="U38" s="362">
        <f>K!AU32</f>
      </c>
      <c r="V38" s="362">
        <f>K!AV32</f>
      </c>
      <c r="W38" s="362">
        <f>K!AW32</f>
      </c>
      <c r="X38" s="362">
        <f>K!AX32</f>
      </c>
      <c r="Y38" s="362">
        <f>K!AY32</f>
      </c>
      <c r="Z38" s="362">
        <f>K!AZ32</f>
      </c>
      <c r="AA38" s="362">
        <f>K!BA32</f>
      </c>
      <c r="AB38" s="362">
        <f>K!BB32</f>
      </c>
      <c r="AC38" s="362">
        <f>K!BC32</f>
      </c>
      <c r="AD38" s="362">
        <f>K!BR32</f>
        <v>826</v>
      </c>
      <c r="AE38" s="362">
        <f>K!BE32</f>
      </c>
      <c r="AF38" s="364">
        <f>IF(E38="","",SUM(N38:AE39))</f>
        <v>978</v>
      </c>
      <c r="AG38" s="365">
        <f>IF(E38="","",M38-AF38)</f>
        <v>7477</v>
      </c>
      <c r="AH38" s="368"/>
      <c r="AL38" s="375">
        <v>18</v>
      </c>
    </row>
    <row r="39" spans="1:38" ht="20.25" customHeight="1">
      <c r="A39" s="366"/>
      <c r="B39" s="155" t="str">
        <f>K!O32</f>
        <v>Record Assistant</v>
      </c>
      <c r="C39" s="367"/>
      <c r="D39" s="144">
        <f>K!AD32</f>
        <v>7100</v>
      </c>
      <c r="E39" s="370"/>
      <c r="F39" s="362"/>
      <c r="G39" s="362"/>
      <c r="H39" s="362"/>
      <c r="I39" s="362"/>
      <c r="J39" s="362"/>
      <c r="K39" s="362"/>
      <c r="L39" s="362"/>
      <c r="M39" s="364"/>
      <c r="N39" s="362"/>
      <c r="O39" s="362"/>
      <c r="P39" s="362"/>
      <c r="Q39" s="362"/>
      <c r="R39" s="362"/>
      <c r="S39" s="362"/>
      <c r="T39" s="362"/>
      <c r="U39" s="362"/>
      <c r="V39" s="362"/>
      <c r="W39" s="362"/>
      <c r="X39" s="362"/>
      <c r="Y39" s="362"/>
      <c r="Z39" s="362"/>
      <c r="AA39" s="362"/>
      <c r="AB39" s="362"/>
      <c r="AC39" s="362"/>
      <c r="AD39" s="362"/>
      <c r="AE39" s="362"/>
      <c r="AF39" s="364"/>
      <c r="AG39" s="365"/>
      <c r="AH39" s="368"/>
      <c r="AL39" s="375"/>
    </row>
    <row r="40" spans="1:38" ht="20.25" customHeight="1">
      <c r="A40" s="366">
        <f>IF(B40="","",AL40)</f>
        <v>19</v>
      </c>
      <c r="B40" s="184" t="str">
        <f>K!K33</f>
        <v>Nineteenth Emp</v>
      </c>
      <c r="C40" s="367">
        <f>K!W33</f>
      </c>
      <c r="D40" s="144" t="str">
        <f>K!AC33</f>
        <v>7960-23560</v>
      </c>
      <c r="E40" s="369">
        <f t="shared" si="0"/>
        <v>7100</v>
      </c>
      <c r="F40" s="362">
        <f>K!AE33</f>
      </c>
      <c r="G40" s="362">
        <f>K!AF33</f>
      </c>
      <c r="H40" s="362">
        <f>K!AG33</f>
        <v>1155</v>
      </c>
      <c r="I40" s="363">
        <f>K!AI33</f>
        <v>2130</v>
      </c>
      <c r="J40" s="363">
        <f>K!AJ33</f>
        <v>200</v>
      </c>
      <c r="K40" s="363">
        <f>K!AK33</f>
      </c>
      <c r="L40" s="363">
        <f>K!AL33</f>
      </c>
      <c r="M40" s="364">
        <f>IF(E40="","",SUM(E40:L41))</f>
        <v>10585</v>
      </c>
      <c r="N40" s="362">
        <f>K!AN33</f>
      </c>
      <c r="O40" s="362">
        <f>K!AO33</f>
      </c>
      <c r="P40" s="362">
        <f>K!AP33</f>
      </c>
      <c r="Q40" s="362">
        <f>K!AQ33</f>
      </c>
      <c r="R40" s="362">
        <f>K!AR33</f>
        <v>15</v>
      </c>
      <c r="S40" s="362">
        <f>K!AS33</f>
        <v>100</v>
      </c>
      <c r="T40" s="362">
        <f>K!AT33</f>
      </c>
      <c r="U40" s="362">
        <f>K!AU33</f>
      </c>
      <c r="V40" s="362">
        <f>K!AV33</f>
      </c>
      <c r="W40" s="362">
        <f>K!AW33</f>
      </c>
      <c r="X40" s="362">
        <f>K!AX33</f>
      </c>
      <c r="Y40" s="362">
        <f>K!AY33</f>
      </c>
      <c r="Z40" s="362">
        <f>K!AZ33</f>
      </c>
      <c r="AA40" s="362">
        <f>K!BA33</f>
      </c>
      <c r="AB40" s="362">
        <f>K!BB33</f>
      </c>
      <c r="AC40" s="362">
        <f>K!BC33</f>
      </c>
      <c r="AD40" s="362">
        <f>K!BR33</f>
      </c>
      <c r="AE40" s="362">
        <f>K!BE33</f>
      </c>
      <c r="AF40" s="364">
        <f>IF(E40="","",SUM(N40:AE41))</f>
        <v>115</v>
      </c>
      <c r="AG40" s="365">
        <f>IF(E40="","",M40-AF40)</f>
        <v>10470</v>
      </c>
      <c r="AH40" s="368"/>
      <c r="AL40" s="375">
        <v>19</v>
      </c>
    </row>
    <row r="41" spans="1:38" ht="20.25" customHeight="1">
      <c r="A41" s="366"/>
      <c r="B41" s="155" t="str">
        <f>K!O33</f>
        <v>Office Subordinate</v>
      </c>
      <c r="C41" s="367"/>
      <c r="D41" s="144">
        <f>K!AD33</f>
        <v>7100</v>
      </c>
      <c r="E41" s="370"/>
      <c r="F41" s="362"/>
      <c r="G41" s="362"/>
      <c r="H41" s="362"/>
      <c r="I41" s="362"/>
      <c r="J41" s="362"/>
      <c r="K41" s="362"/>
      <c r="L41" s="362"/>
      <c r="M41" s="364"/>
      <c r="N41" s="362"/>
      <c r="O41" s="362"/>
      <c r="P41" s="362"/>
      <c r="Q41" s="362"/>
      <c r="R41" s="362"/>
      <c r="S41" s="362"/>
      <c r="T41" s="362"/>
      <c r="U41" s="362"/>
      <c r="V41" s="362"/>
      <c r="W41" s="362"/>
      <c r="X41" s="362"/>
      <c r="Y41" s="362"/>
      <c r="Z41" s="362"/>
      <c r="AA41" s="362"/>
      <c r="AB41" s="362"/>
      <c r="AC41" s="362"/>
      <c r="AD41" s="362"/>
      <c r="AE41" s="362"/>
      <c r="AF41" s="364"/>
      <c r="AG41" s="365"/>
      <c r="AH41" s="368"/>
      <c r="AL41" s="375"/>
    </row>
    <row r="42" spans="1:38" ht="20.25" customHeight="1">
      <c r="A42" s="366">
        <f>IF(B42="","",AL42)</f>
        <v>20</v>
      </c>
      <c r="B42" s="184" t="str">
        <f>K!K34</f>
        <v>Twentyeth Emp</v>
      </c>
      <c r="C42" s="367">
        <f>K!W34</f>
        <v>2323571</v>
      </c>
      <c r="D42" s="144" t="str">
        <f>K!AC34</f>
        <v>11530-33200</v>
      </c>
      <c r="E42" s="369">
        <f t="shared" si="0"/>
        <v>13270</v>
      </c>
      <c r="F42" s="362">
        <f>K!AE34</f>
        <v>100</v>
      </c>
      <c r="G42" s="362">
        <f>K!AF34</f>
        <v>150</v>
      </c>
      <c r="H42" s="362">
        <f>K!AG34</f>
        <v>2158</v>
      </c>
      <c r="I42" s="363">
        <f>K!AI34</f>
        <v>3981</v>
      </c>
      <c r="J42" s="363">
        <f>K!AJ34</f>
        <v>300</v>
      </c>
      <c r="K42" s="363">
        <f>K!AK34</f>
        <v>200</v>
      </c>
      <c r="L42" s="363">
        <f>K!AL34</f>
        <v>250</v>
      </c>
      <c r="M42" s="364">
        <f>IF(E42="","",SUM(E42:L43))</f>
        <v>20409</v>
      </c>
      <c r="N42" s="362">
        <f>K!AN34</f>
        <v>1000</v>
      </c>
      <c r="O42" s="362">
        <f>K!AO34</f>
      </c>
      <c r="P42" s="362">
        <f>K!AP34</f>
        <v>200</v>
      </c>
      <c r="Q42" s="362">
        <f>K!AQ34</f>
      </c>
      <c r="R42" s="362">
        <f>K!AR34</f>
        <v>30</v>
      </c>
      <c r="S42" s="362">
        <f>K!AS34</f>
        <v>200</v>
      </c>
      <c r="T42" s="362">
        <f>K!AT34</f>
      </c>
      <c r="U42" s="362">
        <f>K!AU34</f>
      </c>
      <c r="V42" s="362">
        <f>K!AV34</f>
      </c>
      <c r="W42" s="362">
        <f>K!AW34</f>
      </c>
      <c r="X42" s="362">
        <f>K!AX34</f>
      </c>
      <c r="Y42" s="362">
        <f>K!AY34</f>
      </c>
      <c r="Z42" s="362">
        <f>K!AZ34</f>
      </c>
      <c r="AA42" s="362">
        <f>K!BA34</f>
      </c>
      <c r="AB42" s="362">
        <f>K!BB34</f>
      </c>
      <c r="AC42" s="362">
        <f>K!BC34</f>
      </c>
      <c r="AD42" s="362">
        <f>K!BR34</f>
      </c>
      <c r="AE42" s="362">
        <f>K!BE34</f>
      </c>
      <c r="AF42" s="364">
        <f>IF(E42="","",SUM(N42:AE43))</f>
        <v>1430</v>
      </c>
      <c r="AG42" s="365">
        <f>IF(E42="","",M42-AF42)</f>
        <v>18979</v>
      </c>
      <c r="AH42" s="368"/>
      <c r="AL42" s="375">
        <v>20</v>
      </c>
    </row>
    <row r="43" spans="1:38" ht="20.25" customHeight="1">
      <c r="A43" s="366"/>
      <c r="B43" s="155" t="str">
        <f>K!O34</f>
        <v>Office Subordinate</v>
      </c>
      <c r="C43" s="367"/>
      <c r="D43" s="144">
        <f>K!AD34</f>
        <v>13270</v>
      </c>
      <c r="E43" s="370"/>
      <c r="F43" s="362"/>
      <c r="G43" s="362"/>
      <c r="H43" s="362"/>
      <c r="I43" s="362"/>
      <c r="J43" s="362"/>
      <c r="K43" s="362"/>
      <c r="L43" s="362"/>
      <c r="M43" s="364"/>
      <c r="N43" s="362"/>
      <c r="O43" s="362"/>
      <c r="P43" s="362"/>
      <c r="Q43" s="362"/>
      <c r="R43" s="362"/>
      <c r="S43" s="362"/>
      <c r="T43" s="362"/>
      <c r="U43" s="362"/>
      <c r="V43" s="362"/>
      <c r="W43" s="362"/>
      <c r="X43" s="362"/>
      <c r="Y43" s="362"/>
      <c r="Z43" s="362"/>
      <c r="AA43" s="362"/>
      <c r="AB43" s="362"/>
      <c r="AC43" s="362"/>
      <c r="AD43" s="362"/>
      <c r="AE43" s="362"/>
      <c r="AF43" s="364"/>
      <c r="AG43" s="365"/>
      <c r="AH43" s="368"/>
      <c r="AL43" s="375"/>
    </row>
    <row r="44" spans="1:38" s="10" customFormat="1" ht="20.25" customHeight="1">
      <c r="A44" s="355" t="s">
        <v>347</v>
      </c>
      <c r="B44" s="356"/>
      <c r="C44" s="356"/>
      <c r="D44" s="357"/>
      <c r="E44" s="371">
        <f>SUM(E4:E43)</f>
        <v>167180</v>
      </c>
      <c r="F44" s="371">
        <f aca="true" t="shared" si="1" ref="F44:AG44">SUM(F4:F43)</f>
        <v>110</v>
      </c>
      <c r="G44" s="371">
        <f t="shared" si="1"/>
        <v>150</v>
      </c>
      <c r="H44" s="371">
        <f t="shared" si="1"/>
        <v>27192</v>
      </c>
      <c r="I44" s="371">
        <f t="shared" si="1"/>
        <v>48024</v>
      </c>
      <c r="J44" s="371">
        <f t="shared" si="1"/>
        <v>4325</v>
      </c>
      <c r="K44" s="371">
        <f t="shared" si="1"/>
        <v>400</v>
      </c>
      <c r="L44" s="371">
        <f t="shared" si="1"/>
        <v>500</v>
      </c>
      <c r="M44" s="371">
        <f t="shared" si="1"/>
        <v>247881</v>
      </c>
      <c r="N44" s="371">
        <f t="shared" si="1"/>
        <v>7000</v>
      </c>
      <c r="O44" s="371">
        <f t="shared" si="1"/>
        <v>0</v>
      </c>
      <c r="P44" s="371">
        <f t="shared" si="1"/>
        <v>400</v>
      </c>
      <c r="Q44" s="371">
        <f t="shared" si="1"/>
        <v>0</v>
      </c>
      <c r="R44" s="371">
        <f t="shared" si="1"/>
        <v>480</v>
      </c>
      <c r="S44" s="371">
        <f t="shared" si="1"/>
        <v>2030</v>
      </c>
      <c r="T44" s="371">
        <f t="shared" si="1"/>
        <v>104</v>
      </c>
      <c r="U44" s="371">
        <f t="shared" si="1"/>
        <v>500</v>
      </c>
      <c r="V44" s="371">
        <f t="shared" si="1"/>
        <v>0</v>
      </c>
      <c r="W44" s="371">
        <f t="shared" si="1"/>
        <v>0</v>
      </c>
      <c r="X44" s="371">
        <f t="shared" si="1"/>
        <v>0</v>
      </c>
      <c r="Y44" s="371">
        <f t="shared" si="1"/>
        <v>0</v>
      </c>
      <c r="Z44" s="371">
        <f t="shared" si="1"/>
        <v>0</v>
      </c>
      <c r="AA44" s="371">
        <f t="shared" si="1"/>
        <v>550</v>
      </c>
      <c r="AB44" s="371">
        <f t="shared" si="1"/>
        <v>0</v>
      </c>
      <c r="AC44" s="371">
        <f t="shared" si="1"/>
        <v>0</v>
      </c>
      <c r="AD44" s="371">
        <f t="shared" si="1"/>
        <v>2661</v>
      </c>
      <c r="AE44" s="371">
        <f t="shared" si="1"/>
        <v>0</v>
      </c>
      <c r="AF44" s="371">
        <f t="shared" si="1"/>
        <v>13725</v>
      </c>
      <c r="AG44" s="371">
        <f t="shared" si="1"/>
        <v>234156</v>
      </c>
      <c r="AH44" s="373"/>
      <c r="AL44" s="151"/>
    </row>
    <row r="45" spans="1:38" s="10" customFormat="1" ht="20.25" customHeight="1" thickBot="1">
      <c r="A45" s="358"/>
      <c r="B45" s="359"/>
      <c r="C45" s="359"/>
      <c r="D45" s="360"/>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4"/>
      <c r="AL45" s="151"/>
    </row>
    <row r="46" ht="27.75" customHeight="1"/>
    <row r="47" spans="1:34" ht="24" customHeight="1">
      <c r="A47" s="361" t="str">
        <f>CONCATENATE("Kindly admit the claim for Rs. ",AG44," /- ",R!B1," and issue the Cheque in favour of the individual accounts of the incumbents.")</f>
        <v>Kindly admit the claim for Rs. 234156 /- (Rupees Two Lakhs  Thirty Four Thousand  One Hundred  and  Fifty Six Only)  and issue the Cheque in favour of the individual accounts of the incumbents.</v>
      </c>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row>
  </sheetData>
  <sheetProtection password="F888" sheet="1"/>
  <mergeCells count="694">
    <mergeCell ref="AK1:AK2"/>
    <mergeCell ref="AL28:AL29"/>
    <mergeCell ref="AL30:AL31"/>
    <mergeCell ref="AL32:AL33"/>
    <mergeCell ref="AL16:AL17"/>
    <mergeCell ref="AL24:AL25"/>
    <mergeCell ref="AL4:AL5"/>
    <mergeCell ref="AL6:AL7"/>
    <mergeCell ref="AL8:AL9"/>
    <mergeCell ref="AL10:AL11"/>
    <mergeCell ref="AL42:AL43"/>
    <mergeCell ref="AL34:AL35"/>
    <mergeCell ref="AL36:AL37"/>
    <mergeCell ref="AL38:AL39"/>
    <mergeCell ref="AL22:AL23"/>
    <mergeCell ref="P40:P41"/>
    <mergeCell ref="Q40:Q41"/>
    <mergeCell ref="R40:R41"/>
    <mergeCell ref="S40:S41"/>
    <mergeCell ref="Z40:Z41"/>
    <mergeCell ref="AL40:AL41"/>
    <mergeCell ref="AL26:AL27"/>
    <mergeCell ref="AL12:AL13"/>
    <mergeCell ref="AL14:AL15"/>
    <mergeCell ref="AL18:AL19"/>
    <mergeCell ref="AL20:AL21"/>
    <mergeCell ref="AH40:AH41"/>
    <mergeCell ref="AF38:AF39"/>
    <mergeCell ref="AG38:AG39"/>
    <mergeCell ref="AB40:AB41"/>
    <mergeCell ref="AC40:AC41"/>
    <mergeCell ref="AC38:AC39"/>
    <mergeCell ref="AG40:AG41"/>
    <mergeCell ref="AF40:AF41"/>
    <mergeCell ref="AB38:AB39"/>
    <mergeCell ref="AD40:AD41"/>
    <mergeCell ref="T40:T41"/>
    <mergeCell ref="U40:U41"/>
    <mergeCell ref="N40:N41"/>
    <mergeCell ref="O40:O41"/>
    <mergeCell ref="J40:J41"/>
    <mergeCell ref="K40:K41"/>
    <mergeCell ref="L40:L41"/>
    <mergeCell ref="M40:M41"/>
    <mergeCell ref="AA40:AA41"/>
    <mergeCell ref="V40:V41"/>
    <mergeCell ref="W40:W41"/>
    <mergeCell ref="Z38:Z39"/>
    <mergeCell ref="X40:X41"/>
    <mergeCell ref="Y40:Y41"/>
    <mergeCell ref="AA38:AA39"/>
    <mergeCell ref="H38:H39"/>
    <mergeCell ref="AH38:AH39"/>
    <mergeCell ref="E40:E41"/>
    <mergeCell ref="F40:F41"/>
    <mergeCell ref="G40:G41"/>
    <mergeCell ref="H40:H41"/>
    <mergeCell ref="I40:I41"/>
    <mergeCell ref="W38:W39"/>
    <mergeCell ref="X38:X39"/>
    <mergeCell ref="T38:T39"/>
    <mergeCell ref="Y38:Y39"/>
    <mergeCell ref="I38:I39"/>
    <mergeCell ref="J38:J39"/>
    <mergeCell ref="J36:J37"/>
    <mergeCell ref="K36:K37"/>
    <mergeCell ref="L38:L39"/>
    <mergeCell ref="M38:M39"/>
    <mergeCell ref="K38:K39"/>
    <mergeCell ref="U38:U39"/>
    <mergeCell ref="V38:V39"/>
    <mergeCell ref="N36:N37"/>
    <mergeCell ref="Q36:Q37"/>
    <mergeCell ref="Q38:Q39"/>
    <mergeCell ref="O36:O37"/>
    <mergeCell ref="P36:P37"/>
    <mergeCell ref="N38:N39"/>
    <mergeCell ref="O38:O39"/>
    <mergeCell ref="P38:P39"/>
    <mergeCell ref="S38:S39"/>
    <mergeCell ref="T36:T37"/>
    <mergeCell ref="AB36:AB37"/>
    <mergeCell ref="AC36:AC37"/>
    <mergeCell ref="R36:R37"/>
    <mergeCell ref="S36:S37"/>
    <mergeCell ref="U36:U37"/>
    <mergeCell ref="Z36:Z37"/>
    <mergeCell ref="AA36:AA37"/>
    <mergeCell ref="AD38:AD39"/>
    <mergeCell ref="R38:R39"/>
    <mergeCell ref="AG36:AG37"/>
    <mergeCell ref="AH36:AH37"/>
    <mergeCell ref="V36:V37"/>
    <mergeCell ref="W36:W37"/>
    <mergeCell ref="X36:X37"/>
    <mergeCell ref="Y36:Y37"/>
    <mergeCell ref="AD36:AD37"/>
    <mergeCell ref="AF36:AF37"/>
    <mergeCell ref="AF34:AF35"/>
    <mergeCell ref="AG34:AG35"/>
    <mergeCell ref="U34:U35"/>
    <mergeCell ref="V34:V35"/>
    <mergeCell ref="Y34:Y35"/>
    <mergeCell ref="Z34:Z35"/>
    <mergeCell ref="AC34:AC35"/>
    <mergeCell ref="AD34:AD35"/>
    <mergeCell ref="AH34:AH35"/>
    <mergeCell ref="E36:E37"/>
    <mergeCell ref="F36:F37"/>
    <mergeCell ref="G36:G37"/>
    <mergeCell ref="H36:H37"/>
    <mergeCell ref="I36:I37"/>
    <mergeCell ref="W34:W35"/>
    <mergeCell ref="X34:X35"/>
    <mergeCell ref="K34:K35"/>
    <mergeCell ref="L34:L35"/>
    <mergeCell ref="N34:N35"/>
    <mergeCell ref="AA34:AA35"/>
    <mergeCell ref="AB34:AB35"/>
    <mergeCell ref="Q34:Q35"/>
    <mergeCell ref="R34:R35"/>
    <mergeCell ref="S34:S35"/>
    <mergeCell ref="T34:T35"/>
    <mergeCell ref="O34:O35"/>
    <mergeCell ref="P34:P35"/>
    <mergeCell ref="M34:M35"/>
    <mergeCell ref="L36:L37"/>
    <mergeCell ref="M36:M37"/>
    <mergeCell ref="C36:C37"/>
    <mergeCell ref="E34:E35"/>
    <mergeCell ref="F34:F35"/>
    <mergeCell ref="G34:G35"/>
    <mergeCell ref="I34:I35"/>
    <mergeCell ref="J34:J35"/>
    <mergeCell ref="C34:C35"/>
    <mergeCell ref="H34:H35"/>
    <mergeCell ref="C38:C39"/>
    <mergeCell ref="C40:C41"/>
    <mergeCell ref="A34:A35"/>
    <mergeCell ref="A36:A37"/>
    <mergeCell ref="A38:A39"/>
    <mergeCell ref="A40:A41"/>
    <mergeCell ref="E38:E39"/>
    <mergeCell ref="F38:F39"/>
    <mergeCell ref="G38:G39"/>
    <mergeCell ref="AH44:AH45"/>
    <mergeCell ref="Z44:Z45"/>
    <mergeCell ref="AA44:AA45"/>
    <mergeCell ref="AB44:AB45"/>
    <mergeCell ref="AC44:AC45"/>
    <mergeCell ref="AG44:AG45"/>
    <mergeCell ref="W44:W45"/>
    <mergeCell ref="X44:X45"/>
    <mergeCell ref="Y44:Y45"/>
    <mergeCell ref="N44:N45"/>
    <mergeCell ref="P44:P45"/>
    <mergeCell ref="Q44:Q45"/>
    <mergeCell ref="AD44:AD45"/>
    <mergeCell ref="AF44:AF45"/>
    <mergeCell ref="AE44:AE45"/>
    <mergeCell ref="R44:R45"/>
    <mergeCell ref="S44:S45"/>
    <mergeCell ref="T44:T45"/>
    <mergeCell ref="U44:U45"/>
    <mergeCell ref="V44:V45"/>
    <mergeCell ref="O44:O45"/>
    <mergeCell ref="E44:E45"/>
    <mergeCell ref="F44:F45"/>
    <mergeCell ref="G44:G45"/>
    <mergeCell ref="I44:I45"/>
    <mergeCell ref="J44:J45"/>
    <mergeCell ref="K44:K45"/>
    <mergeCell ref="H44:H45"/>
    <mergeCell ref="L44:L45"/>
    <mergeCell ref="M44:M45"/>
    <mergeCell ref="AG42:AG43"/>
    <mergeCell ref="AH42:AH43"/>
    <mergeCell ref="Z42:Z43"/>
    <mergeCell ref="AA42:AA43"/>
    <mergeCell ref="AB42:AB43"/>
    <mergeCell ref="AC42:AC43"/>
    <mergeCell ref="AD42:AD43"/>
    <mergeCell ref="AF42:AF43"/>
    <mergeCell ref="T42:T43"/>
    <mergeCell ref="U42:U43"/>
    <mergeCell ref="H42:H43"/>
    <mergeCell ref="I42:I43"/>
    <mergeCell ref="J42:J43"/>
    <mergeCell ref="K42:K43"/>
    <mergeCell ref="L42:L43"/>
    <mergeCell ref="M42:M43"/>
    <mergeCell ref="N42:N43"/>
    <mergeCell ref="O42:O43"/>
    <mergeCell ref="P42:P43"/>
    <mergeCell ref="Q42:Q43"/>
    <mergeCell ref="R42:R43"/>
    <mergeCell ref="S42:S43"/>
    <mergeCell ref="X42:X43"/>
    <mergeCell ref="Y42:Y43"/>
    <mergeCell ref="V42:V43"/>
    <mergeCell ref="W42:W43"/>
    <mergeCell ref="U32:U33"/>
    <mergeCell ref="V32:V33"/>
    <mergeCell ref="M32:M33"/>
    <mergeCell ref="N32:N33"/>
    <mergeCell ref="S32:S33"/>
    <mergeCell ref="T32:T33"/>
    <mergeCell ref="Q32:Q33"/>
    <mergeCell ref="R32:R33"/>
    <mergeCell ref="O32:O33"/>
    <mergeCell ref="P32:P33"/>
    <mergeCell ref="AH32:AH33"/>
    <mergeCell ref="A42:A43"/>
    <mergeCell ref="C42:C43"/>
    <mergeCell ref="E42:E43"/>
    <mergeCell ref="F42:F43"/>
    <mergeCell ref="G42:G43"/>
    <mergeCell ref="K32:K33"/>
    <mergeCell ref="L32:L33"/>
    <mergeCell ref="W32:W33"/>
    <mergeCell ref="X32:X33"/>
    <mergeCell ref="AF32:AF33"/>
    <mergeCell ref="AG32:AG33"/>
    <mergeCell ref="Y32:Y33"/>
    <mergeCell ref="Z32:Z33"/>
    <mergeCell ref="AA32:AA33"/>
    <mergeCell ref="AB32:AB33"/>
    <mergeCell ref="AC32:AC33"/>
    <mergeCell ref="AD32:AD33"/>
    <mergeCell ref="AG30:AG31"/>
    <mergeCell ref="AH30:AH31"/>
    <mergeCell ref="Z30:Z31"/>
    <mergeCell ref="AA30:AA31"/>
    <mergeCell ref="AB30:AB31"/>
    <mergeCell ref="AC30:AC31"/>
    <mergeCell ref="AD30:AD31"/>
    <mergeCell ref="AF30:AF31"/>
    <mergeCell ref="I32:I33"/>
    <mergeCell ref="J32:J33"/>
    <mergeCell ref="G32:G33"/>
    <mergeCell ref="H32:H33"/>
    <mergeCell ref="A32:A33"/>
    <mergeCell ref="C32:C33"/>
    <mergeCell ref="E32:E33"/>
    <mergeCell ref="F32:F33"/>
    <mergeCell ref="R30:R31"/>
    <mergeCell ref="S30:S31"/>
    <mergeCell ref="L30:L31"/>
    <mergeCell ref="M30:M31"/>
    <mergeCell ref="H30:H31"/>
    <mergeCell ref="I30:I31"/>
    <mergeCell ref="J30:J31"/>
    <mergeCell ref="K30:K31"/>
    <mergeCell ref="X30:X31"/>
    <mergeCell ref="Y30:Y31"/>
    <mergeCell ref="N30:N31"/>
    <mergeCell ref="O30:O31"/>
    <mergeCell ref="P30:P31"/>
    <mergeCell ref="Q30:Q31"/>
    <mergeCell ref="V30:V31"/>
    <mergeCell ref="W30:W31"/>
    <mergeCell ref="T30:T31"/>
    <mergeCell ref="U30:U31"/>
    <mergeCell ref="U28:U29"/>
    <mergeCell ref="V28:V29"/>
    <mergeCell ref="M28:M29"/>
    <mergeCell ref="N28:N29"/>
    <mergeCell ref="S28:S29"/>
    <mergeCell ref="T28:T29"/>
    <mergeCell ref="Q28:Q29"/>
    <mergeCell ref="R28:R29"/>
    <mergeCell ref="O28:O29"/>
    <mergeCell ref="P28:P29"/>
    <mergeCell ref="AH28:AH29"/>
    <mergeCell ref="A30:A31"/>
    <mergeCell ref="C30:C31"/>
    <mergeCell ref="E30:E31"/>
    <mergeCell ref="F30:F31"/>
    <mergeCell ref="G30:G31"/>
    <mergeCell ref="K28:K29"/>
    <mergeCell ref="L28:L29"/>
    <mergeCell ref="W28:W29"/>
    <mergeCell ref="X28:X29"/>
    <mergeCell ref="AF28:AF29"/>
    <mergeCell ref="AG28:AG29"/>
    <mergeCell ref="Y28:Y29"/>
    <mergeCell ref="Z28:Z29"/>
    <mergeCell ref="AA28:AA29"/>
    <mergeCell ref="AB28:AB29"/>
    <mergeCell ref="AC28:AC29"/>
    <mergeCell ref="AD28:AD29"/>
    <mergeCell ref="AG26:AG27"/>
    <mergeCell ref="AH26:AH27"/>
    <mergeCell ref="Z26:Z27"/>
    <mergeCell ref="AA26:AA27"/>
    <mergeCell ref="AB26:AB27"/>
    <mergeCell ref="AC26:AC27"/>
    <mergeCell ref="AD26:AD27"/>
    <mergeCell ref="AF26:AF27"/>
    <mergeCell ref="I28:I29"/>
    <mergeCell ref="J28:J29"/>
    <mergeCell ref="G28:G29"/>
    <mergeCell ref="H28:H29"/>
    <mergeCell ref="A28:A29"/>
    <mergeCell ref="C28:C29"/>
    <mergeCell ref="E28:E29"/>
    <mergeCell ref="F28:F29"/>
    <mergeCell ref="R26:R27"/>
    <mergeCell ref="S26:S27"/>
    <mergeCell ref="L26:L27"/>
    <mergeCell ref="M26:M27"/>
    <mergeCell ref="H26:H27"/>
    <mergeCell ref="I26:I27"/>
    <mergeCell ref="J26:J27"/>
    <mergeCell ref="K26:K27"/>
    <mergeCell ref="X26:X27"/>
    <mergeCell ref="Y26:Y27"/>
    <mergeCell ref="N26:N27"/>
    <mergeCell ref="O26:O27"/>
    <mergeCell ref="P26:P27"/>
    <mergeCell ref="Q26:Q27"/>
    <mergeCell ref="V26:V27"/>
    <mergeCell ref="W26:W27"/>
    <mergeCell ref="T26:T27"/>
    <mergeCell ref="U26:U27"/>
    <mergeCell ref="U24:U25"/>
    <mergeCell ref="V24:V25"/>
    <mergeCell ref="M24:M25"/>
    <mergeCell ref="N24:N25"/>
    <mergeCell ref="S24:S25"/>
    <mergeCell ref="T24:T25"/>
    <mergeCell ref="Q24:Q25"/>
    <mergeCell ref="R24:R25"/>
    <mergeCell ref="O24:O25"/>
    <mergeCell ref="P24:P25"/>
    <mergeCell ref="AH24:AH25"/>
    <mergeCell ref="A26:A27"/>
    <mergeCell ref="C26:C27"/>
    <mergeCell ref="E26:E27"/>
    <mergeCell ref="F26:F27"/>
    <mergeCell ref="G26:G27"/>
    <mergeCell ref="K24:K25"/>
    <mergeCell ref="L24:L25"/>
    <mergeCell ref="W24:W25"/>
    <mergeCell ref="X24:X25"/>
    <mergeCell ref="AF24:AF25"/>
    <mergeCell ref="AG24:AG25"/>
    <mergeCell ref="Y24:Y25"/>
    <mergeCell ref="Z24:Z25"/>
    <mergeCell ref="AA24:AA25"/>
    <mergeCell ref="AB24:AB25"/>
    <mergeCell ref="AC24:AC25"/>
    <mergeCell ref="AD24:AD25"/>
    <mergeCell ref="AG22:AG23"/>
    <mergeCell ref="AH22:AH23"/>
    <mergeCell ref="Z22:Z23"/>
    <mergeCell ref="AA22:AA23"/>
    <mergeCell ref="AB22:AB23"/>
    <mergeCell ref="AC22:AC23"/>
    <mergeCell ref="AD22:AD23"/>
    <mergeCell ref="AF22:AF23"/>
    <mergeCell ref="I24:I25"/>
    <mergeCell ref="J24:J25"/>
    <mergeCell ref="G24:G25"/>
    <mergeCell ref="H24:H25"/>
    <mergeCell ref="A24:A25"/>
    <mergeCell ref="C24:C25"/>
    <mergeCell ref="E24:E25"/>
    <mergeCell ref="F24:F25"/>
    <mergeCell ref="R22:R23"/>
    <mergeCell ref="S22:S23"/>
    <mergeCell ref="L22:L23"/>
    <mergeCell ref="M22:M23"/>
    <mergeCell ref="H22:H23"/>
    <mergeCell ref="I22:I23"/>
    <mergeCell ref="J22:J23"/>
    <mergeCell ref="K22:K23"/>
    <mergeCell ref="X22:X23"/>
    <mergeCell ref="Y22:Y23"/>
    <mergeCell ref="N22:N23"/>
    <mergeCell ref="O22:O23"/>
    <mergeCell ref="P22:P23"/>
    <mergeCell ref="Q22:Q23"/>
    <mergeCell ref="V22:V23"/>
    <mergeCell ref="W22:W23"/>
    <mergeCell ref="T22:T23"/>
    <mergeCell ref="U22:U23"/>
    <mergeCell ref="U20:U21"/>
    <mergeCell ref="V20:V21"/>
    <mergeCell ref="M20:M21"/>
    <mergeCell ref="N20:N21"/>
    <mergeCell ref="S20:S21"/>
    <mergeCell ref="T20:T21"/>
    <mergeCell ref="Q20:Q21"/>
    <mergeCell ref="R20:R21"/>
    <mergeCell ref="O20:O21"/>
    <mergeCell ref="P20:P21"/>
    <mergeCell ref="AH20:AH21"/>
    <mergeCell ref="A22:A23"/>
    <mergeCell ref="C22:C23"/>
    <mergeCell ref="E22:E23"/>
    <mergeCell ref="F22:F23"/>
    <mergeCell ref="G22:G23"/>
    <mergeCell ref="K20:K21"/>
    <mergeCell ref="L20:L21"/>
    <mergeCell ref="W20:W21"/>
    <mergeCell ref="X20:X21"/>
    <mergeCell ref="AF20:AF21"/>
    <mergeCell ref="AG20:AG21"/>
    <mergeCell ref="Y20:Y21"/>
    <mergeCell ref="Z20:Z21"/>
    <mergeCell ref="AA20:AA21"/>
    <mergeCell ref="AB20:AB21"/>
    <mergeCell ref="AC20:AC21"/>
    <mergeCell ref="AD20:AD21"/>
    <mergeCell ref="AG18:AG19"/>
    <mergeCell ref="AH18:AH19"/>
    <mergeCell ref="Z18:Z19"/>
    <mergeCell ref="AA18:AA19"/>
    <mergeCell ref="AB18:AB19"/>
    <mergeCell ref="AC18:AC19"/>
    <mergeCell ref="AD18:AD19"/>
    <mergeCell ref="AF18:AF19"/>
    <mergeCell ref="I20:I21"/>
    <mergeCell ref="J20:J21"/>
    <mergeCell ref="G20:G21"/>
    <mergeCell ref="H20:H21"/>
    <mergeCell ref="A20:A21"/>
    <mergeCell ref="C20:C21"/>
    <mergeCell ref="E20:E21"/>
    <mergeCell ref="F20:F21"/>
    <mergeCell ref="R18:R19"/>
    <mergeCell ref="S18:S19"/>
    <mergeCell ref="L18:L19"/>
    <mergeCell ref="M18:M19"/>
    <mergeCell ref="H18:H19"/>
    <mergeCell ref="I18:I19"/>
    <mergeCell ref="J18:J19"/>
    <mergeCell ref="K18:K19"/>
    <mergeCell ref="X18:X19"/>
    <mergeCell ref="Y18:Y19"/>
    <mergeCell ref="N18:N19"/>
    <mergeCell ref="O18:O19"/>
    <mergeCell ref="P18:P19"/>
    <mergeCell ref="Q18:Q19"/>
    <mergeCell ref="V18:V19"/>
    <mergeCell ref="W18:W19"/>
    <mergeCell ref="T18:T19"/>
    <mergeCell ref="U18:U19"/>
    <mergeCell ref="U16:U17"/>
    <mergeCell ref="V16:V17"/>
    <mergeCell ref="M16:M17"/>
    <mergeCell ref="N16:N17"/>
    <mergeCell ref="S16:S17"/>
    <mergeCell ref="T16:T17"/>
    <mergeCell ref="Q16:Q17"/>
    <mergeCell ref="R16:R17"/>
    <mergeCell ref="O16:O17"/>
    <mergeCell ref="P16:P17"/>
    <mergeCell ref="AH16:AH17"/>
    <mergeCell ref="A18:A19"/>
    <mergeCell ref="C18:C19"/>
    <mergeCell ref="E18:E19"/>
    <mergeCell ref="F18:F19"/>
    <mergeCell ref="G18:G19"/>
    <mergeCell ref="K16:K17"/>
    <mergeCell ref="L16:L17"/>
    <mergeCell ref="W16:W17"/>
    <mergeCell ref="X16:X17"/>
    <mergeCell ref="AF16:AF17"/>
    <mergeCell ref="AG16:AG17"/>
    <mergeCell ref="Y16:Y17"/>
    <mergeCell ref="Z16:Z17"/>
    <mergeCell ref="AA16:AA17"/>
    <mergeCell ref="AB16:AB17"/>
    <mergeCell ref="AC16:AC17"/>
    <mergeCell ref="AD16:AD17"/>
    <mergeCell ref="AG14:AG15"/>
    <mergeCell ref="AH14:AH15"/>
    <mergeCell ref="Z14:Z15"/>
    <mergeCell ref="AA14:AA15"/>
    <mergeCell ref="AB14:AB15"/>
    <mergeCell ref="AC14:AC15"/>
    <mergeCell ref="AD14:AD15"/>
    <mergeCell ref="AF14:AF15"/>
    <mergeCell ref="I16:I17"/>
    <mergeCell ref="J16:J17"/>
    <mergeCell ref="G16:G17"/>
    <mergeCell ref="H16:H17"/>
    <mergeCell ref="A16:A17"/>
    <mergeCell ref="C16:C17"/>
    <mergeCell ref="E16:E17"/>
    <mergeCell ref="F16:F17"/>
    <mergeCell ref="R14:R15"/>
    <mergeCell ref="S14:S15"/>
    <mergeCell ref="L14:L15"/>
    <mergeCell ref="M14:M15"/>
    <mergeCell ref="H14:H15"/>
    <mergeCell ref="I14:I15"/>
    <mergeCell ref="J14:J15"/>
    <mergeCell ref="K14:K15"/>
    <mergeCell ref="X14:X15"/>
    <mergeCell ref="Y14:Y15"/>
    <mergeCell ref="N14:N15"/>
    <mergeCell ref="O14:O15"/>
    <mergeCell ref="P14:P15"/>
    <mergeCell ref="Q14:Q15"/>
    <mergeCell ref="V14:V15"/>
    <mergeCell ref="W14:W15"/>
    <mergeCell ref="T14:T15"/>
    <mergeCell ref="U14:U15"/>
    <mergeCell ref="U12:U13"/>
    <mergeCell ref="V12:V13"/>
    <mergeCell ref="M12:M13"/>
    <mergeCell ref="N12:N13"/>
    <mergeCell ref="S12:S13"/>
    <mergeCell ref="T12:T13"/>
    <mergeCell ref="Q12:Q13"/>
    <mergeCell ref="R12:R13"/>
    <mergeCell ref="O12:O13"/>
    <mergeCell ref="P12:P13"/>
    <mergeCell ref="AH12:AH13"/>
    <mergeCell ref="A14:A15"/>
    <mergeCell ref="C14:C15"/>
    <mergeCell ref="E14:E15"/>
    <mergeCell ref="F14:F15"/>
    <mergeCell ref="G14:G15"/>
    <mergeCell ref="K12:K13"/>
    <mergeCell ref="L12:L13"/>
    <mergeCell ref="W12:W13"/>
    <mergeCell ref="X12:X13"/>
    <mergeCell ref="AF12:AF13"/>
    <mergeCell ref="AG12:AG13"/>
    <mergeCell ref="Y12:Y13"/>
    <mergeCell ref="Z12:Z13"/>
    <mergeCell ref="AA12:AA13"/>
    <mergeCell ref="AB12:AB13"/>
    <mergeCell ref="AC12:AC13"/>
    <mergeCell ref="AD12:AD13"/>
    <mergeCell ref="AE12:AE13"/>
    <mergeCell ref="AG10:AG11"/>
    <mergeCell ref="AH10:AH11"/>
    <mergeCell ref="Z10:Z11"/>
    <mergeCell ref="AA10:AA11"/>
    <mergeCell ref="AB10:AB11"/>
    <mergeCell ref="AC10:AC11"/>
    <mergeCell ref="AD10:AD11"/>
    <mergeCell ref="AF10:AF11"/>
    <mergeCell ref="AE10:AE11"/>
    <mergeCell ref="I12:I13"/>
    <mergeCell ref="J12:J13"/>
    <mergeCell ref="G12:G13"/>
    <mergeCell ref="H12:H13"/>
    <mergeCell ref="A12:A13"/>
    <mergeCell ref="C12:C13"/>
    <mergeCell ref="E12:E13"/>
    <mergeCell ref="F12:F13"/>
    <mergeCell ref="R10:R11"/>
    <mergeCell ref="S10:S11"/>
    <mergeCell ref="L10:L11"/>
    <mergeCell ref="M10:M11"/>
    <mergeCell ref="H10:H11"/>
    <mergeCell ref="I10:I11"/>
    <mergeCell ref="J10:J11"/>
    <mergeCell ref="K10:K11"/>
    <mergeCell ref="X10:X11"/>
    <mergeCell ref="Y10:Y11"/>
    <mergeCell ref="N10:N11"/>
    <mergeCell ref="O10:O11"/>
    <mergeCell ref="P10:P11"/>
    <mergeCell ref="Q10:Q11"/>
    <mergeCell ref="V10:V11"/>
    <mergeCell ref="W10:W11"/>
    <mergeCell ref="T10:T11"/>
    <mergeCell ref="U10:U11"/>
    <mergeCell ref="U8:U9"/>
    <mergeCell ref="V8:V9"/>
    <mergeCell ref="M8:M9"/>
    <mergeCell ref="N8:N9"/>
    <mergeCell ref="S8:S9"/>
    <mergeCell ref="T8:T9"/>
    <mergeCell ref="O8:O9"/>
    <mergeCell ref="P8:P9"/>
    <mergeCell ref="AH8:AH9"/>
    <mergeCell ref="A10:A11"/>
    <mergeCell ref="C10:C11"/>
    <mergeCell ref="E10:E11"/>
    <mergeCell ref="F10:F11"/>
    <mergeCell ref="G10:G11"/>
    <mergeCell ref="K8:K9"/>
    <mergeCell ref="L8:L9"/>
    <mergeCell ref="Q8:Q9"/>
    <mergeCell ref="R8:R9"/>
    <mergeCell ref="W8:W9"/>
    <mergeCell ref="X8:X9"/>
    <mergeCell ref="AG8:AG9"/>
    <mergeCell ref="Y8:Y9"/>
    <mergeCell ref="Z8:Z9"/>
    <mergeCell ref="AA8:AA9"/>
    <mergeCell ref="AB8:AB9"/>
    <mergeCell ref="AE6:AE7"/>
    <mergeCell ref="AF8:AF9"/>
    <mergeCell ref="AC8:AC9"/>
    <mergeCell ref="AD8:AD9"/>
    <mergeCell ref="G8:G9"/>
    <mergeCell ref="H8:H9"/>
    <mergeCell ref="AG6:AG7"/>
    <mergeCell ref="AH6:AH7"/>
    <mergeCell ref="Z6:Z7"/>
    <mergeCell ref="AA6:AA7"/>
    <mergeCell ref="AB6:AB7"/>
    <mergeCell ref="AC6:AC7"/>
    <mergeCell ref="AD6:AD7"/>
    <mergeCell ref="AF6:AF7"/>
    <mergeCell ref="A8:A9"/>
    <mergeCell ref="C8:C9"/>
    <mergeCell ref="E8:E9"/>
    <mergeCell ref="F8:F9"/>
    <mergeCell ref="K6:K7"/>
    <mergeCell ref="R6:R7"/>
    <mergeCell ref="J8:J9"/>
    <mergeCell ref="L6:L7"/>
    <mergeCell ref="M6:M7"/>
    <mergeCell ref="H6:H7"/>
    <mergeCell ref="I6:I7"/>
    <mergeCell ref="I8:I9"/>
    <mergeCell ref="J6:J7"/>
    <mergeCell ref="Y6:Y7"/>
    <mergeCell ref="N6:N7"/>
    <mergeCell ref="O6:O7"/>
    <mergeCell ref="P6:P7"/>
    <mergeCell ref="Q6:Q7"/>
    <mergeCell ref="V6:V7"/>
    <mergeCell ref="W6:W7"/>
    <mergeCell ref="T6:T7"/>
    <mergeCell ref="U6:U7"/>
    <mergeCell ref="S6:S7"/>
    <mergeCell ref="AC4:AC5"/>
    <mergeCell ref="AD4:AD5"/>
    <mergeCell ref="Y4:Y5"/>
    <mergeCell ref="M4:M5"/>
    <mergeCell ref="N4:N5"/>
    <mergeCell ref="S4:S5"/>
    <mergeCell ref="T4:T5"/>
    <mergeCell ref="O4:O5"/>
    <mergeCell ref="P4:P5"/>
    <mergeCell ref="AH4:AH5"/>
    <mergeCell ref="A6:A7"/>
    <mergeCell ref="C6:C7"/>
    <mergeCell ref="E6:E7"/>
    <mergeCell ref="F6:F7"/>
    <mergeCell ref="G6:G7"/>
    <mergeCell ref="X4:X5"/>
    <mergeCell ref="U4:U5"/>
    <mergeCell ref="V4:V5"/>
    <mergeCell ref="X6:X7"/>
    <mergeCell ref="AF4:AF5"/>
    <mergeCell ref="AG4:AG5"/>
    <mergeCell ref="A4:A5"/>
    <mergeCell ref="C4:C5"/>
    <mergeCell ref="E4:E5"/>
    <mergeCell ref="F4:F5"/>
    <mergeCell ref="Z4:Z5"/>
    <mergeCell ref="AA4:AA5"/>
    <mergeCell ref="Q4:Q5"/>
    <mergeCell ref="R4:R5"/>
    <mergeCell ref="AE8:AE9"/>
    <mergeCell ref="G4:G5"/>
    <mergeCell ref="H4:H5"/>
    <mergeCell ref="AB4:AB5"/>
    <mergeCell ref="W4:W5"/>
    <mergeCell ref="I4:I5"/>
    <mergeCell ref="J4:J5"/>
    <mergeCell ref="AE4:AE5"/>
    <mergeCell ref="K4:K5"/>
    <mergeCell ref="L4:L5"/>
    <mergeCell ref="AE38:AE39"/>
    <mergeCell ref="AE16:AE17"/>
    <mergeCell ref="AE18:AE19"/>
    <mergeCell ref="AE20:AE21"/>
    <mergeCell ref="AE22:AE23"/>
    <mergeCell ref="AE24:AE25"/>
    <mergeCell ref="AE26:AE27"/>
    <mergeCell ref="AE36:AE37"/>
    <mergeCell ref="A1:AH1"/>
    <mergeCell ref="A44:D45"/>
    <mergeCell ref="A47:AH47"/>
    <mergeCell ref="AE40:AE41"/>
    <mergeCell ref="AE42:AE43"/>
    <mergeCell ref="AE28:AE29"/>
    <mergeCell ref="AE30:AE31"/>
    <mergeCell ref="AE32:AE33"/>
    <mergeCell ref="AE34:AE35"/>
    <mergeCell ref="AE14:AE15"/>
  </mergeCells>
  <hyperlinks>
    <hyperlink ref="AK1:AK2" location="REPORTS!A1" display="BACK TO REPORTS"/>
  </hyperlinks>
  <printOptions horizontalCentered="1"/>
  <pageMargins left="0.5" right="0.5" top="0.5" bottom="0.5" header="0.27" footer="0.26"/>
  <pageSetup horizontalDpi="240" verticalDpi="240" orientation="landscape" paperSize="9" scale="50" r:id="rId1"/>
</worksheet>
</file>

<file path=xl/worksheets/sheet7.xml><?xml version="1.0" encoding="utf-8"?>
<worksheet xmlns="http://schemas.openxmlformats.org/spreadsheetml/2006/main" xmlns:r="http://schemas.openxmlformats.org/officeDocument/2006/relationships">
  <dimension ref="A1:AM49"/>
  <sheetViews>
    <sheetView view="pageBreakPreview" zoomScale="66" zoomScaleNormal="75" zoomScaleSheetLayoutView="66" zoomScalePageLayoutView="0" workbookViewId="0" topLeftCell="A16">
      <selection activeCell="J17" sqref="J17"/>
    </sheetView>
  </sheetViews>
  <sheetFormatPr defaultColWidth="9.140625" defaultRowHeight="12.75"/>
  <cols>
    <col min="1" max="1" width="2.00390625" style="85" customWidth="1"/>
    <col min="2" max="17" width="7.8515625" style="85" customWidth="1"/>
    <col min="18" max="18" width="7.7109375" style="85" customWidth="1"/>
    <col min="19" max="19" width="4.8515625" style="85" customWidth="1"/>
    <col min="20" max="22" width="7.57421875" style="85" customWidth="1"/>
    <col min="23" max="24" width="4.8515625" style="85" customWidth="1"/>
    <col min="25" max="25" width="6.28125" style="85" customWidth="1"/>
    <col min="26" max="29" width="6.421875" style="85" customWidth="1"/>
    <col min="30" max="30" width="17.57421875" style="85" customWidth="1"/>
    <col min="31" max="32" width="12.57421875" style="85" customWidth="1"/>
    <col min="33" max="33" width="4.7109375" style="85" customWidth="1"/>
    <col min="34" max="34" width="12.57421875" style="85" customWidth="1"/>
    <col min="35" max="35" width="2.00390625" style="85" customWidth="1"/>
    <col min="36" max="36" width="25.8515625" style="85" customWidth="1"/>
    <col min="37" max="37" width="17.421875" style="85" customWidth="1"/>
    <col min="38" max="16384" width="9.140625" style="85" customWidth="1"/>
  </cols>
  <sheetData>
    <row r="1" spans="1:35" ht="9.75" customHeight="1" thickBot="1">
      <c r="A1" s="122"/>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23"/>
    </row>
    <row r="2" spans="1:39" ht="15" customHeight="1">
      <c r="A2" s="124"/>
      <c r="B2" s="80"/>
      <c r="C2" s="81"/>
      <c r="D2" s="80"/>
      <c r="E2" s="80"/>
      <c r="F2" s="80"/>
      <c r="G2" s="80"/>
      <c r="H2" s="80"/>
      <c r="I2" s="80"/>
      <c r="J2" s="80"/>
      <c r="K2" s="80"/>
      <c r="L2" s="80"/>
      <c r="M2" s="80"/>
      <c r="N2" s="80"/>
      <c r="O2" s="80"/>
      <c r="P2" s="80"/>
      <c r="Q2" s="80"/>
      <c r="R2" s="80"/>
      <c r="S2" s="82" t="s">
        <v>33</v>
      </c>
      <c r="T2" s="457" t="s">
        <v>511</v>
      </c>
      <c r="U2" s="457"/>
      <c r="V2" s="457"/>
      <c r="W2" s="457"/>
      <c r="X2" s="457"/>
      <c r="Y2" s="457"/>
      <c r="Z2" s="457"/>
      <c r="AA2" s="457"/>
      <c r="AB2" s="457"/>
      <c r="AC2" s="457"/>
      <c r="AD2" s="457"/>
      <c r="AE2" s="457"/>
      <c r="AF2" s="459" t="s">
        <v>510</v>
      </c>
      <c r="AG2" s="461" t="s">
        <v>571</v>
      </c>
      <c r="AH2" s="462"/>
      <c r="AI2" s="125"/>
      <c r="AJ2" s="470" t="s">
        <v>565</v>
      </c>
      <c r="AK2" s="175"/>
      <c r="AL2" s="83"/>
      <c r="AM2" s="84"/>
    </row>
    <row r="3" spans="1:39" ht="25.5" customHeight="1" thickBot="1">
      <c r="A3" s="124"/>
      <c r="B3" s="457" t="s">
        <v>512</v>
      </c>
      <c r="C3" s="457"/>
      <c r="D3" s="457"/>
      <c r="E3" s="457"/>
      <c r="F3" s="457"/>
      <c r="G3" s="457"/>
      <c r="H3" s="457"/>
      <c r="I3" s="457"/>
      <c r="J3" s="457"/>
      <c r="K3" s="457"/>
      <c r="L3" s="457"/>
      <c r="M3" s="457"/>
      <c r="N3" s="457"/>
      <c r="O3" s="457"/>
      <c r="P3" s="457"/>
      <c r="Q3" s="457"/>
      <c r="R3" s="457"/>
      <c r="S3" s="86" t="s">
        <v>33</v>
      </c>
      <c r="T3" s="458" t="s">
        <v>34</v>
      </c>
      <c r="U3" s="458"/>
      <c r="V3" s="458"/>
      <c r="W3" s="458"/>
      <c r="X3" s="458"/>
      <c r="Y3" s="458"/>
      <c r="Z3" s="458"/>
      <c r="AA3" s="458"/>
      <c r="AB3" s="458"/>
      <c r="AC3" s="458"/>
      <c r="AD3" s="458"/>
      <c r="AE3" s="458"/>
      <c r="AF3" s="460"/>
      <c r="AG3" s="463"/>
      <c r="AH3" s="464"/>
      <c r="AI3" s="125"/>
      <c r="AJ3" s="470"/>
      <c r="AK3" s="175"/>
      <c r="AL3" s="83"/>
      <c r="AM3" s="84"/>
    </row>
    <row r="4" spans="1:39" ht="27" customHeight="1">
      <c r="A4" s="124"/>
      <c r="B4" s="81"/>
      <c r="C4" s="80"/>
      <c r="D4" s="87"/>
      <c r="E4" s="87"/>
      <c r="F4" s="81"/>
      <c r="G4" s="81"/>
      <c r="H4" s="81"/>
      <c r="I4" s="81"/>
      <c r="J4" s="81"/>
      <c r="K4" s="81"/>
      <c r="L4" s="81"/>
      <c r="M4" s="87"/>
      <c r="N4" s="87"/>
      <c r="O4" s="80"/>
      <c r="P4" s="80"/>
      <c r="Q4" s="80"/>
      <c r="R4" s="80"/>
      <c r="S4" s="86" t="s">
        <v>33</v>
      </c>
      <c r="T4" s="465" t="s">
        <v>513</v>
      </c>
      <c r="U4" s="466"/>
      <c r="V4" s="466"/>
      <c r="W4" s="466"/>
      <c r="X4" s="466"/>
      <c r="Y4" s="466"/>
      <c r="Z4" s="467" t="str">
        <f>K!K4</f>
        <v>SEPTEMBER - 2010</v>
      </c>
      <c r="AA4" s="468"/>
      <c r="AB4" s="468"/>
      <c r="AC4" s="469"/>
      <c r="AD4" s="455" t="s">
        <v>36</v>
      </c>
      <c r="AE4" s="455"/>
      <c r="AF4" s="456"/>
      <c r="AG4" s="456"/>
      <c r="AH4" s="456"/>
      <c r="AI4" s="126"/>
      <c r="AJ4" s="470"/>
      <c r="AK4" s="175"/>
      <c r="AL4" s="83"/>
      <c r="AM4" s="84"/>
    </row>
    <row r="5" spans="1:39" ht="18" customHeight="1">
      <c r="A5" s="124"/>
      <c r="B5" s="88">
        <v>1</v>
      </c>
      <c r="C5" s="390" t="s">
        <v>37</v>
      </c>
      <c r="D5" s="390"/>
      <c r="E5" s="390"/>
      <c r="F5" s="390"/>
      <c r="G5" s="390"/>
      <c r="H5" s="390"/>
      <c r="I5" s="390"/>
      <c r="J5" s="88" t="s">
        <v>38</v>
      </c>
      <c r="K5" s="382" t="s">
        <v>39</v>
      </c>
      <c r="L5" s="454"/>
      <c r="M5" s="454"/>
      <c r="N5" s="89"/>
      <c r="O5" s="89"/>
      <c r="P5" s="89"/>
      <c r="Q5" s="89"/>
      <c r="R5" s="89"/>
      <c r="S5" s="86" t="s">
        <v>33</v>
      </c>
      <c r="T5" s="427" t="s">
        <v>40</v>
      </c>
      <c r="U5" s="427"/>
      <c r="V5" s="427"/>
      <c r="W5" s="427"/>
      <c r="X5" s="427"/>
      <c r="Y5" s="427"/>
      <c r="Z5" s="412">
        <v>2</v>
      </c>
      <c r="AA5" s="412">
        <v>5</v>
      </c>
      <c r="AB5" s="412">
        <v>0</v>
      </c>
      <c r="AC5" s="425">
        <v>0</v>
      </c>
      <c r="AD5" s="91" t="s">
        <v>35</v>
      </c>
      <c r="AE5" s="378"/>
      <c r="AF5" s="378"/>
      <c r="AG5" s="378"/>
      <c r="AH5" s="378"/>
      <c r="AI5" s="127"/>
      <c r="AJ5" s="84"/>
      <c r="AK5" s="84"/>
      <c r="AL5" s="84"/>
      <c r="AM5" s="84"/>
    </row>
    <row r="6" spans="1:39" ht="18.75" customHeight="1">
      <c r="A6" s="124"/>
      <c r="B6" s="88">
        <v>2</v>
      </c>
      <c r="C6" s="390" t="s">
        <v>42</v>
      </c>
      <c r="D6" s="390"/>
      <c r="E6" s="390"/>
      <c r="F6" s="390"/>
      <c r="G6" s="390"/>
      <c r="H6" s="390"/>
      <c r="I6" s="390"/>
      <c r="J6" s="88" t="s">
        <v>38</v>
      </c>
      <c r="K6" s="382" t="s">
        <v>43</v>
      </c>
      <c r="L6" s="454"/>
      <c r="M6" s="454"/>
      <c r="N6" s="89"/>
      <c r="O6" s="89"/>
      <c r="P6" s="89"/>
      <c r="Q6" s="89"/>
      <c r="R6" s="89"/>
      <c r="S6" s="86" t="s">
        <v>33</v>
      </c>
      <c r="T6" s="429"/>
      <c r="U6" s="429"/>
      <c r="V6" s="429"/>
      <c r="W6" s="429"/>
      <c r="X6" s="429"/>
      <c r="Y6" s="429"/>
      <c r="Z6" s="412"/>
      <c r="AA6" s="412"/>
      <c r="AB6" s="412"/>
      <c r="AC6" s="425"/>
      <c r="AD6" s="91" t="s">
        <v>41</v>
      </c>
      <c r="AE6" s="378"/>
      <c r="AF6" s="378"/>
      <c r="AG6" s="378"/>
      <c r="AH6" s="378"/>
      <c r="AI6" s="127"/>
      <c r="AJ6" s="84"/>
      <c r="AK6" s="84"/>
      <c r="AL6" s="84"/>
      <c r="AM6" s="84"/>
    </row>
    <row r="7" spans="1:35" ht="22.5" customHeight="1">
      <c r="A7" s="124"/>
      <c r="B7" s="88">
        <v>3</v>
      </c>
      <c r="C7" s="390" t="s">
        <v>44</v>
      </c>
      <c r="D7" s="390"/>
      <c r="E7" s="390"/>
      <c r="F7" s="390"/>
      <c r="G7" s="390"/>
      <c r="H7" s="390"/>
      <c r="I7" s="390"/>
      <c r="J7" s="88" t="s">
        <v>38</v>
      </c>
      <c r="K7" s="382" t="s">
        <v>45</v>
      </c>
      <c r="L7" s="454"/>
      <c r="M7" s="454"/>
      <c r="N7" s="89"/>
      <c r="O7" s="89"/>
      <c r="P7" s="89"/>
      <c r="Q7" s="89"/>
      <c r="R7" s="89"/>
      <c r="S7" s="86" t="s">
        <v>33</v>
      </c>
      <c r="T7" s="410" t="s">
        <v>146</v>
      </c>
      <c r="U7" s="377"/>
      <c r="V7" s="377"/>
      <c r="W7" s="377"/>
      <c r="X7" s="377"/>
      <c r="Y7" s="377"/>
      <c r="Z7" s="377">
        <f>K!Q6</f>
        <v>2562457896</v>
      </c>
      <c r="AA7" s="377"/>
      <c r="AB7" s="377"/>
      <c r="AC7" s="377"/>
      <c r="AD7" s="377"/>
      <c r="AE7" s="377"/>
      <c r="AF7" s="377"/>
      <c r="AG7" s="377"/>
      <c r="AH7" s="377"/>
      <c r="AI7" s="128"/>
    </row>
    <row r="8" spans="1:35" ht="22.5" customHeight="1">
      <c r="A8" s="124"/>
      <c r="B8" s="81"/>
      <c r="C8" s="92"/>
      <c r="D8" s="92"/>
      <c r="E8" s="92"/>
      <c r="F8" s="92"/>
      <c r="G8" s="92"/>
      <c r="H8" s="81"/>
      <c r="I8" s="81"/>
      <c r="J8" s="81"/>
      <c r="K8" s="81"/>
      <c r="L8" s="87"/>
      <c r="M8" s="87"/>
      <c r="N8" s="87"/>
      <c r="O8" s="80"/>
      <c r="P8" s="80"/>
      <c r="Q8" s="80"/>
      <c r="R8" s="80"/>
      <c r="S8" s="86" t="s">
        <v>33</v>
      </c>
      <c r="T8" s="410" t="s">
        <v>493</v>
      </c>
      <c r="U8" s="377"/>
      <c r="V8" s="377"/>
      <c r="W8" s="377"/>
      <c r="X8" s="377"/>
      <c r="Y8" s="377"/>
      <c r="Z8" s="377" t="str">
        <f>K!Q2</f>
        <v>Deputy Inspector of Schools</v>
      </c>
      <c r="AA8" s="377"/>
      <c r="AB8" s="377"/>
      <c r="AC8" s="377"/>
      <c r="AD8" s="377"/>
      <c r="AE8" s="377"/>
      <c r="AF8" s="377"/>
      <c r="AG8" s="377"/>
      <c r="AH8" s="377"/>
      <c r="AI8" s="128"/>
    </row>
    <row r="9" spans="1:35" ht="22.5" customHeight="1">
      <c r="A9" s="124"/>
      <c r="B9" s="81"/>
      <c r="C9" s="81"/>
      <c r="D9" s="81"/>
      <c r="E9" s="81"/>
      <c r="F9" s="80"/>
      <c r="G9" s="93"/>
      <c r="H9" s="93"/>
      <c r="I9" s="93"/>
      <c r="J9" s="93"/>
      <c r="K9" s="93"/>
      <c r="L9" s="93"/>
      <c r="M9" s="93"/>
      <c r="N9" s="93"/>
      <c r="O9" s="93"/>
      <c r="P9" s="93"/>
      <c r="Q9" s="93"/>
      <c r="R9" s="93"/>
      <c r="S9" s="86" t="s">
        <v>33</v>
      </c>
      <c r="T9" s="421" t="s">
        <v>46</v>
      </c>
      <c r="U9" s="421"/>
      <c r="V9" s="421"/>
      <c r="W9" s="421"/>
      <c r="X9" s="421"/>
      <c r="Y9" s="421"/>
      <c r="Z9" s="421">
        <v>916</v>
      </c>
      <c r="AA9" s="421"/>
      <c r="AB9" s="421"/>
      <c r="AC9" s="410"/>
      <c r="AD9" s="76" t="s">
        <v>47</v>
      </c>
      <c r="AE9" s="377" t="str">
        <f>K!Q5</f>
        <v>Hyderabad </v>
      </c>
      <c r="AF9" s="377"/>
      <c r="AG9" s="377"/>
      <c r="AH9" s="377"/>
      <c r="AI9" s="128"/>
    </row>
    <row r="10" spans="1:35" ht="28.5" customHeight="1">
      <c r="A10" s="124"/>
      <c r="B10" s="81"/>
      <c r="C10" s="81"/>
      <c r="D10" s="81"/>
      <c r="E10" s="81"/>
      <c r="F10" s="93"/>
      <c r="G10" s="93"/>
      <c r="H10" s="93"/>
      <c r="I10" s="93"/>
      <c r="J10" s="93"/>
      <c r="K10" s="93"/>
      <c r="L10" s="382" t="s">
        <v>514</v>
      </c>
      <c r="M10" s="382"/>
      <c r="N10" s="382"/>
      <c r="O10" s="382"/>
      <c r="P10" s="382"/>
      <c r="Q10" s="382"/>
      <c r="R10" s="382"/>
      <c r="S10" s="86" t="s">
        <v>33</v>
      </c>
      <c r="T10" s="413" t="s">
        <v>515</v>
      </c>
      <c r="U10" s="413"/>
      <c r="V10" s="413"/>
      <c r="W10" s="413"/>
      <c r="X10" s="413"/>
      <c r="Y10" s="414"/>
      <c r="Z10" s="449"/>
      <c r="AA10" s="413"/>
      <c r="AB10" s="413"/>
      <c r="AC10" s="414"/>
      <c r="AD10" s="76" t="s">
        <v>49</v>
      </c>
      <c r="AE10" s="377" t="str">
        <f>K!S4</f>
        <v>O/o the Deputy Inspector of Schools, Saidabad-I Mandal</v>
      </c>
      <c r="AF10" s="377"/>
      <c r="AG10" s="377"/>
      <c r="AH10" s="377"/>
      <c r="AI10" s="128"/>
    </row>
    <row r="11" spans="1:35" ht="22.5" customHeight="1">
      <c r="A11" s="124"/>
      <c r="B11" s="94"/>
      <c r="C11" s="81"/>
      <c r="D11" s="81"/>
      <c r="E11" s="81"/>
      <c r="F11" s="81"/>
      <c r="G11" s="81"/>
      <c r="H11" s="81"/>
      <c r="I11" s="81"/>
      <c r="J11" s="81"/>
      <c r="K11" s="81"/>
      <c r="L11" s="382"/>
      <c r="M11" s="382"/>
      <c r="N11" s="382"/>
      <c r="O11" s="382"/>
      <c r="P11" s="382"/>
      <c r="Q11" s="382"/>
      <c r="R11" s="382"/>
      <c r="S11" s="86" t="s">
        <v>33</v>
      </c>
      <c r="T11" s="390"/>
      <c r="U11" s="390"/>
      <c r="V11" s="390"/>
      <c r="W11" s="390"/>
      <c r="X11" s="390"/>
      <c r="Y11" s="452"/>
      <c r="Z11" s="453"/>
      <c r="AA11" s="390"/>
      <c r="AB11" s="390"/>
      <c r="AC11" s="452"/>
      <c r="AD11" s="76" t="s">
        <v>50</v>
      </c>
      <c r="AE11" s="377" t="s">
        <v>516</v>
      </c>
      <c r="AF11" s="377"/>
      <c r="AG11" s="377"/>
      <c r="AH11" s="377"/>
      <c r="AI11" s="128"/>
    </row>
    <row r="12" spans="1:35" ht="8.25" customHeight="1" thickBot="1">
      <c r="A12" s="124"/>
      <c r="B12" s="95"/>
      <c r="C12" s="95"/>
      <c r="D12" s="95"/>
      <c r="E12" s="95"/>
      <c r="F12" s="96"/>
      <c r="G12" s="96"/>
      <c r="H12" s="96"/>
      <c r="I12" s="96"/>
      <c r="J12" s="96"/>
      <c r="K12" s="96"/>
      <c r="L12" s="451"/>
      <c r="M12" s="451"/>
      <c r="N12" s="451"/>
      <c r="O12" s="451"/>
      <c r="P12" s="451"/>
      <c r="Q12" s="451"/>
      <c r="R12" s="451"/>
      <c r="S12" s="86" t="s">
        <v>33</v>
      </c>
      <c r="T12" s="415"/>
      <c r="U12" s="415"/>
      <c r="V12" s="415"/>
      <c r="W12" s="415"/>
      <c r="X12" s="415"/>
      <c r="Y12" s="416"/>
      <c r="Z12" s="450"/>
      <c r="AA12" s="415"/>
      <c r="AB12" s="415"/>
      <c r="AC12" s="416"/>
      <c r="AD12" s="97"/>
      <c r="AE12" s="89"/>
      <c r="AF12" s="89"/>
      <c r="AG12" s="89"/>
      <c r="AH12" s="98"/>
      <c r="AI12" s="129"/>
    </row>
    <row r="13" spans="1:35" ht="16.5" customHeight="1">
      <c r="A13" s="124"/>
      <c r="B13" s="81"/>
      <c r="C13" s="81"/>
      <c r="D13" s="94"/>
      <c r="E13" s="94"/>
      <c r="F13" s="99"/>
      <c r="G13" s="99"/>
      <c r="H13" s="99"/>
      <c r="I13" s="99"/>
      <c r="J13" s="99"/>
      <c r="K13" s="99"/>
      <c r="L13" s="99"/>
      <c r="M13" s="100"/>
      <c r="N13" s="100"/>
      <c r="O13" s="101"/>
      <c r="P13" s="101"/>
      <c r="Q13" s="101"/>
      <c r="R13" s="101"/>
      <c r="S13" s="86" t="s">
        <v>33</v>
      </c>
      <c r="T13" s="441" t="s">
        <v>51</v>
      </c>
      <c r="U13" s="441"/>
      <c r="V13" s="441"/>
      <c r="W13" s="441"/>
      <c r="X13" s="441"/>
      <c r="Y13" s="441"/>
      <c r="Z13" s="441"/>
      <c r="AA13" s="441"/>
      <c r="AB13" s="441"/>
      <c r="AC13" s="442"/>
      <c r="AD13" s="409" t="s">
        <v>52</v>
      </c>
      <c r="AE13" s="421"/>
      <c r="AF13" s="421"/>
      <c r="AG13" s="421"/>
      <c r="AH13" s="410"/>
      <c r="AI13" s="128"/>
    </row>
    <row r="14" spans="1:35" ht="18" customHeight="1" thickBot="1">
      <c r="A14" s="124"/>
      <c r="B14" s="381" t="str">
        <f>'R (2)'!B200</f>
        <v>(Rupees Two Lakhs  Thirty Four Thousand  One Hundred  and  Fifty Six Only) </v>
      </c>
      <c r="C14" s="381"/>
      <c r="D14" s="381"/>
      <c r="E14" s="381"/>
      <c r="F14" s="381"/>
      <c r="G14" s="381"/>
      <c r="H14" s="381"/>
      <c r="I14" s="381"/>
      <c r="J14" s="381"/>
      <c r="K14" s="381"/>
      <c r="L14" s="381"/>
      <c r="M14" s="381"/>
      <c r="N14" s="381"/>
      <c r="O14" s="381"/>
      <c r="P14" s="381"/>
      <c r="Q14" s="381"/>
      <c r="R14" s="141"/>
      <c r="S14" s="86" t="s">
        <v>33</v>
      </c>
      <c r="T14" s="443"/>
      <c r="U14" s="443"/>
      <c r="V14" s="443"/>
      <c r="W14" s="443"/>
      <c r="X14" s="443"/>
      <c r="Y14" s="443"/>
      <c r="Z14" s="443"/>
      <c r="AA14" s="443"/>
      <c r="AB14" s="443"/>
      <c r="AC14" s="444"/>
      <c r="AD14" s="80"/>
      <c r="AE14" s="80"/>
      <c r="AF14" s="80"/>
      <c r="AG14" s="80"/>
      <c r="AH14" s="80"/>
      <c r="AI14" s="130"/>
    </row>
    <row r="15" spans="1:35" ht="16.5" customHeight="1" thickBot="1">
      <c r="A15" s="124"/>
      <c r="B15" s="381"/>
      <c r="C15" s="381"/>
      <c r="D15" s="381"/>
      <c r="E15" s="381"/>
      <c r="F15" s="381"/>
      <c r="G15" s="381"/>
      <c r="H15" s="381"/>
      <c r="I15" s="381"/>
      <c r="J15" s="381"/>
      <c r="K15" s="381"/>
      <c r="L15" s="381"/>
      <c r="M15" s="381"/>
      <c r="N15" s="381"/>
      <c r="O15" s="381"/>
      <c r="P15" s="381"/>
      <c r="Q15" s="381"/>
      <c r="R15" s="141"/>
      <c r="S15" s="86" t="s">
        <v>33</v>
      </c>
      <c r="T15" s="410" t="s">
        <v>55</v>
      </c>
      <c r="U15" s="377"/>
      <c r="V15" s="377"/>
      <c r="W15" s="412">
        <v>2</v>
      </c>
      <c r="X15" s="412">
        <v>2</v>
      </c>
      <c r="Y15" s="412">
        <v>0</v>
      </c>
      <c r="Z15" s="423">
        <v>2</v>
      </c>
      <c r="AA15" s="449" t="s">
        <v>56</v>
      </c>
      <c r="AB15" s="413"/>
      <c r="AC15" s="413"/>
      <c r="AD15" s="445" t="s">
        <v>53</v>
      </c>
      <c r="AE15" s="446"/>
      <c r="AF15" s="447"/>
      <c r="AG15" s="446" t="s">
        <v>54</v>
      </c>
      <c r="AH15" s="448"/>
      <c r="AI15" s="127"/>
    </row>
    <row r="16" spans="1:35" ht="18" customHeight="1">
      <c r="A16" s="124"/>
      <c r="B16" s="141"/>
      <c r="C16" s="141"/>
      <c r="D16" s="141"/>
      <c r="E16" s="141"/>
      <c r="F16" s="141"/>
      <c r="G16" s="141"/>
      <c r="H16" s="141"/>
      <c r="I16" s="141"/>
      <c r="J16" s="141"/>
      <c r="K16" s="141"/>
      <c r="L16" s="141"/>
      <c r="M16" s="141"/>
      <c r="N16" s="141"/>
      <c r="O16" s="141"/>
      <c r="P16" s="141"/>
      <c r="Q16" s="141"/>
      <c r="R16" s="141"/>
      <c r="S16" s="86" t="s">
        <v>33</v>
      </c>
      <c r="T16" s="410"/>
      <c r="U16" s="377"/>
      <c r="V16" s="377"/>
      <c r="W16" s="412"/>
      <c r="X16" s="412"/>
      <c r="Y16" s="412"/>
      <c r="Z16" s="423"/>
      <c r="AA16" s="450"/>
      <c r="AB16" s="415"/>
      <c r="AC16" s="416"/>
      <c r="AD16" s="103">
        <v>1</v>
      </c>
      <c r="AE16" s="433" t="s">
        <v>539</v>
      </c>
      <c r="AF16" s="434"/>
      <c r="AG16" s="78" t="s">
        <v>517</v>
      </c>
      <c r="AH16" s="120">
        <f>1!N44</f>
        <v>7000</v>
      </c>
      <c r="AI16" s="131"/>
    </row>
    <row r="17" spans="1:35" ht="18" customHeight="1">
      <c r="A17" s="124"/>
      <c r="B17" s="141"/>
      <c r="C17" s="141"/>
      <c r="D17" s="141"/>
      <c r="E17" s="141"/>
      <c r="F17" s="141"/>
      <c r="G17" s="141"/>
      <c r="H17" s="141"/>
      <c r="I17" s="141"/>
      <c r="J17" s="141"/>
      <c r="K17" s="141"/>
      <c r="L17" s="141"/>
      <c r="M17" s="141"/>
      <c r="N17" s="141"/>
      <c r="O17" s="141"/>
      <c r="P17" s="141"/>
      <c r="Q17" s="141"/>
      <c r="R17" s="141"/>
      <c r="S17" s="86" t="s">
        <v>33</v>
      </c>
      <c r="T17" s="435" t="s">
        <v>58</v>
      </c>
      <c r="U17" s="435"/>
      <c r="V17" s="436"/>
      <c r="W17" s="431">
        <v>0</v>
      </c>
      <c r="X17" s="437">
        <f>IF(MAIN!M9=1,1,2)</f>
        <v>1</v>
      </c>
      <c r="Y17" s="439" t="str">
        <f>IF(X17=1,"Elementary Education","Secondary Education")</f>
        <v>Elementary Education</v>
      </c>
      <c r="Z17" s="427"/>
      <c r="AA17" s="427"/>
      <c r="AB17" s="427"/>
      <c r="AC17" s="428"/>
      <c r="AD17" s="77">
        <v>2</v>
      </c>
      <c r="AE17" s="409" t="s">
        <v>529</v>
      </c>
      <c r="AF17" s="410"/>
      <c r="AG17" s="79" t="s">
        <v>517</v>
      </c>
      <c r="AH17" s="120">
        <f>1!O44</f>
        <v>0</v>
      </c>
      <c r="AI17" s="131"/>
    </row>
    <row r="18" spans="1:35" ht="18" customHeight="1">
      <c r="A18" s="124"/>
      <c r="B18" s="104"/>
      <c r="C18" s="104"/>
      <c r="D18" s="104"/>
      <c r="E18" s="104"/>
      <c r="F18" s="104"/>
      <c r="G18" s="104"/>
      <c r="H18" s="104"/>
      <c r="I18" s="104"/>
      <c r="J18" s="104"/>
      <c r="K18" s="104"/>
      <c r="L18" s="104"/>
      <c r="M18" s="382" t="s">
        <v>514</v>
      </c>
      <c r="N18" s="382"/>
      <c r="O18" s="382"/>
      <c r="P18" s="382"/>
      <c r="Q18" s="382"/>
      <c r="R18" s="104"/>
      <c r="S18" s="86" t="s">
        <v>33</v>
      </c>
      <c r="T18" s="429"/>
      <c r="U18" s="429"/>
      <c r="V18" s="430"/>
      <c r="W18" s="432"/>
      <c r="X18" s="438"/>
      <c r="Y18" s="440"/>
      <c r="Z18" s="429"/>
      <c r="AA18" s="429"/>
      <c r="AB18" s="429"/>
      <c r="AC18" s="430"/>
      <c r="AD18" s="77">
        <v>3</v>
      </c>
      <c r="AE18" s="409" t="s">
        <v>530</v>
      </c>
      <c r="AF18" s="410"/>
      <c r="AG18" s="79" t="s">
        <v>517</v>
      </c>
      <c r="AH18" s="120">
        <f>1!P44</f>
        <v>400</v>
      </c>
      <c r="AI18" s="131"/>
    </row>
    <row r="19" spans="1:37" ht="18" customHeight="1">
      <c r="A19" s="124"/>
      <c r="B19" s="104"/>
      <c r="C19" s="104"/>
      <c r="D19" s="104"/>
      <c r="E19" s="104"/>
      <c r="F19" s="104"/>
      <c r="G19" s="104"/>
      <c r="H19" s="104"/>
      <c r="I19" s="104"/>
      <c r="J19" s="104"/>
      <c r="K19" s="104"/>
      <c r="L19" s="104"/>
      <c r="M19" s="382"/>
      <c r="N19" s="382"/>
      <c r="O19" s="382"/>
      <c r="P19" s="382"/>
      <c r="Q19" s="382"/>
      <c r="R19" s="104"/>
      <c r="S19" s="86" t="s">
        <v>33</v>
      </c>
      <c r="T19" s="427" t="s">
        <v>59</v>
      </c>
      <c r="U19" s="427"/>
      <c r="V19" s="428"/>
      <c r="W19" s="431">
        <v>1</v>
      </c>
      <c r="X19" s="431">
        <v>0</v>
      </c>
      <c r="Y19" s="431">
        <f>IF(X17=1,1,9)</f>
        <v>1</v>
      </c>
      <c r="Z19" s="439" t="str">
        <f>IF(X17=1,"Govt. Primary Schools","Govt. Sec. Schools")</f>
        <v>Govt. Primary Schools</v>
      </c>
      <c r="AA19" s="427"/>
      <c r="AB19" s="427"/>
      <c r="AC19" s="428"/>
      <c r="AD19" s="77">
        <v>4</v>
      </c>
      <c r="AE19" s="409" t="s">
        <v>531</v>
      </c>
      <c r="AF19" s="410"/>
      <c r="AG19" s="79" t="s">
        <v>517</v>
      </c>
      <c r="AH19" s="120">
        <f>1!Q44</f>
        <v>0</v>
      </c>
      <c r="AI19" s="131"/>
      <c r="AK19" s="80"/>
    </row>
    <row r="20" spans="1:37" ht="18" customHeight="1" thickBot="1">
      <c r="A20" s="124"/>
      <c r="B20" s="81"/>
      <c r="C20" s="81"/>
      <c r="D20" s="81"/>
      <c r="E20" s="81"/>
      <c r="F20" s="81"/>
      <c r="G20" s="81"/>
      <c r="H20" s="81"/>
      <c r="I20" s="81"/>
      <c r="J20" s="81"/>
      <c r="K20" s="81"/>
      <c r="L20" s="81"/>
      <c r="M20" s="81"/>
      <c r="N20" s="81"/>
      <c r="O20" s="81"/>
      <c r="P20" s="81"/>
      <c r="Q20" s="81"/>
      <c r="R20" s="81"/>
      <c r="S20" s="86" t="s">
        <v>33</v>
      </c>
      <c r="T20" s="429"/>
      <c r="U20" s="429"/>
      <c r="V20" s="430"/>
      <c r="W20" s="432"/>
      <c r="X20" s="432"/>
      <c r="Y20" s="432"/>
      <c r="Z20" s="440"/>
      <c r="AA20" s="429"/>
      <c r="AB20" s="429"/>
      <c r="AC20" s="430"/>
      <c r="AD20" s="77">
        <v>5</v>
      </c>
      <c r="AE20" s="409" t="s">
        <v>279</v>
      </c>
      <c r="AF20" s="410"/>
      <c r="AG20" s="79" t="s">
        <v>517</v>
      </c>
      <c r="AH20" s="120">
        <f>1!R44</f>
        <v>480</v>
      </c>
      <c r="AI20" s="131"/>
      <c r="AK20" s="1"/>
    </row>
    <row r="21" spans="1:37" ht="18" customHeight="1">
      <c r="A21" s="124"/>
      <c r="B21" s="142" t="s">
        <v>118</v>
      </c>
      <c r="C21" s="383" t="s">
        <v>470</v>
      </c>
      <c r="D21" s="383"/>
      <c r="E21" s="383"/>
      <c r="F21" s="383"/>
      <c r="G21" s="383" t="s">
        <v>20</v>
      </c>
      <c r="H21" s="383"/>
      <c r="I21" s="383"/>
      <c r="J21" s="383"/>
      <c r="K21" s="383"/>
      <c r="L21" s="383" t="s">
        <v>541</v>
      </c>
      <c r="M21" s="383"/>
      <c r="N21" s="383"/>
      <c r="O21" s="383"/>
      <c r="P21" s="383" t="s">
        <v>542</v>
      </c>
      <c r="Q21" s="384"/>
      <c r="R21" s="81"/>
      <c r="S21" s="105"/>
      <c r="T21" s="413" t="s">
        <v>61</v>
      </c>
      <c r="U21" s="413"/>
      <c r="V21" s="414"/>
      <c r="W21" s="90" t="s">
        <v>62</v>
      </c>
      <c r="X21" s="90" t="s">
        <v>62</v>
      </c>
      <c r="Y21" s="425" t="s">
        <v>62</v>
      </c>
      <c r="Z21" s="426"/>
      <c r="AA21" s="426"/>
      <c r="AB21" s="426"/>
      <c r="AC21" s="422"/>
      <c r="AD21" s="77">
        <v>6</v>
      </c>
      <c r="AE21" s="409" t="s">
        <v>528</v>
      </c>
      <c r="AF21" s="410"/>
      <c r="AG21" s="79" t="s">
        <v>517</v>
      </c>
      <c r="AH21" s="120">
        <f>1!S44</f>
        <v>2030</v>
      </c>
      <c r="AI21" s="131"/>
      <c r="AK21" s="1"/>
    </row>
    <row r="22" spans="1:37" ht="18" customHeight="1">
      <c r="A22" s="124"/>
      <c r="B22" s="143">
        <f>IF(C22="","",R22)</f>
        <v>1</v>
      </c>
      <c r="C22" s="377" t="str">
        <f>K!K15</f>
        <v>Ranga Devanandam</v>
      </c>
      <c r="D22" s="377"/>
      <c r="E22" s="377"/>
      <c r="F22" s="377"/>
      <c r="G22" s="377" t="str">
        <f>K!AA15</f>
        <v>Andhra Bank, Saidabad Branch</v>
      </c>
      <c r="H22" s="377"/>
      <c r="I22" s="377"/>
      <c r="J22" s="377"/>
      <c r="K22" s="377"/>
      <c r="L22" s="378">
        <f>K!AB15</f>
        <v>15678910</v>
      </c>
      <c r="M22" s="378"/>
      <c r="N22" s="378"/>
      <c r="O22" s="378"/>
      <c r="P22" s="379">
        <f>1!AG4</f>
        <v>7849</v>
      </c>
      <c r="Q22" s="380"/>
      <c r="R22" s="145">
        <v>1</v>
      </c>
      <c r="S22" s="86" t="s">
        <v>33</v>
      </c>
      <c r="T22" s="419" t="s">
        <v>63</v>
      </c>
      <c r="U22" s="420"/>
      <c r="V22" s="420"/>
      <c r="W22" s="412" t="s">
        <v>62</v>
      </c>
      <c r="X22" s="412" t="s">
        <v>62</v>
      </c>
      <c r="Y22" s="422">
        <v>0</v>
      </c>
      <c r="Z22" s="423">
        <v>4</v>
      </c>
      <c r="AA22" s="377" t="str">
        <f>IF(X17=1,"Govt. Primary Schools","Govt. Sec. Schools for Boys")</f>
        <v>Govt. Primary Schools</v>
      </c>
      <c r="AB22" s="420"/>
      <c r="AC22" s="424"/>
      <c r="AD22" s="77">
        <v>7</v>
      </c>
      <c r="AE22" s="409" t="s">
        <v>12</v>
      </c>
      <c r="AF22" s="410"/>
      <c r="AG22" s="79" t="s">
        <v>517</v>
      </c>
      <c r="AH22" s="120">
        <f>1!T44</f>
        <v>104</v>
      </c>
      <c r="AI22" s="131"/>
      <c r="AK22" s="1"/>
    </row>
    <row r="23" spans="1:37" ht="18" customHeight="1">
      <c r="A23" s="124"/>
      <c r="B23" s="143">
        <f aca="true" t="shared" si="0" ref="B23:B41">IF(C23="","",R23)</f>
        <v>2</v>
      </c>
      <c r="C23" s="377" t="str">
        <f>K!K16</f>
        <v>Second Emp</v>
      </c>
      <c r="D23" s="377"/>
      <c r="E23" s="377"/>
      <c r="F23" s="377"/>
      <c r="G23" s="377">
        <f>K!AA16</f>
      </c>
      <c r="H23" s="377"/>
      <c r="I23" s="377"/>
      <c r="J23" s="377"/>
      <c r="K23" s="377"/>
      <c r="L23" s="378">
        <f>K!AB16</f>
      </c>
      <c r="M23" s="378"/>
      <c r="N23" s="378"/>
      <c r="O23" s="378"/>
      <c r="P23" s="379">
        <f>1!AG6</f>
        <v>41922</v>
      </c>
      <c r="Q23" s="380"/>
      <c r="R23" s="146">
        <v>2</v>
      </c>
      <c r="S23" s="86" t="s">
        <v>33</v>
      </c>
      <c r="T23" s="419"/>
      <c r="U23" s="420"/>
      <c r="V23" s="420"/>
      <c r="W23" s="412"/>
      <c r="X23" s="412"/>
      <c r="Y23" s="422"/>
      <c r="Z23" s="423"/>
      <c r="AA23" s="420"/>
      <c r="AB23" s="420"/>
      <c r="AC23" s="424"/>
      <c r="AD23" s="77">
        <v>8</v>
      </c>
      <c r="AE23" s="409" t="s">
        <v>532</v>
      </c>
      <c r="AF23" s="410"/>
      <c r="AG23" s="79" t="s">
        <v>517</v>
      </c>
      <c r="AH23" s="120">
        <f>1!U44</f>
        <v>500</v>
      </c>
      <c r="AI23" s="131"/>
      <c r="AK23" s="1"/>
    </row>
    <row r="24" spans="1:37" ht="18" customHeight="1">
      <c r="A24" s="124"/>
      <c r="B24" s="143">
        <f t="shared" si="0"/>
        <v>3</v>
      </c>
      <c r="C24" s="377" t="str">
        <f>K!K17</f>
        <v>Third Emp</v>
      </c>
      <c r="D24" s="377"/>
      <c r="E24" s="377"/>
      <c r="F24" s="377"/>
      <c r="G24" s="377">
        <f>K!AA17</f>
      </c>
      <c r="H24" s="377"/>
      <c r="I24" s="377"/>
      <c r="J24" s="377"/>
      <c r="K24" s="377"/>
      <c r="L24" s="378">
        <f>K!AB17</f>
      </c>
      <c r="M24" s="378"/>
      <c r="N24" s="378"/>
      <c r="O24" s="378"/>
      <c r="P24" s="379">
        <f>1!AG8</f>
      </c>
      <c r="Q24" s="380"/>
      <c r="R24" s="145">
        <v>3</v>
      </c>
      <c r="S24" s="86" t="s">
        <v>33</v>
      </c>
      <c r="T24" s="419" t="s">
        <v>64</v>
      </c>
      <c r="U24" s="420"/>
      <c r="V24" s="420"/>
      <c r="W24" s="90" t="s">
        <v>62</v>
      </c>
      <c r="X24" s="90">
        <v>0</v>
      </c>
      <c r="Y24" s="106">
        <v>1</v>
      </c>
      <c r="Z24" s="102">
        <v>0</v>
      </c>
      <c r="AA24" s="409" t="s">
        <v>65</v>
      </c>
      <c r="AB24" s="421"/>
      <c r="AC24" s="421"/>
      <c r="AD24" s="77">
        <v>9</v>
      </c>
      <c r="AE24" s="409" t="s">
        <v>533</v>
      </c>
      <c r="AF24" s="410"/>
      <c r="AG24" s="79" t="s">
        <v>517</v>
      </c>
      <c r="AH24" s="120">
        <f>1!V44</f>
        <v>0</v>
      </c>
      <c r="AI24" s="131"/>
      <c r="AK24" s="1"/>
    </row>
    <row r="25" spans="1:37" ht="18" customHeight="1">
      <c r="A25" s="124"/>
      <c r="B25" s="143">
        <f t="shared" si="0"/>
        <v>4</v>
      </c>
      <c r="C25" s="377" t="str">
        <f>K!K18</f>
        <v>Fourth Emp</v>
      </c>
      <c r="D25" s="377"/>
      <c r="E25" s="377"/>
      <c r="F25" s="377"/>
      <c r="G25" s="377">
        <f>K!AA18</f>
      </c>
      <c r="H25" s="377"/>
      <c r="I25" s="377"/>
      <c r="J25" s="377"/>
      <c r="K25" s="377"/>
      <c r="L25" s="378">
        <f>K!AB18</f>
      </c>
      <c r="M25" s="378"/>
      <c r="N25" s="378"/>
      <c r="O25" s="378"/>
      <c r="P25" s="379">
        <f>1!AG10</f>
        <v>9629</v>
      </c>
      <c r="Q25" s="380"/>
      <c r="R25" s="146">
        <v>4</v>
      </c>
      <c r="S25" s="86" t="s">
        <v>33</v>
      </c>
      <c r="T25" s="419" t="s">
        <v>66</v>
      </c>
      <c r="U25" s="420"/>
      <c r="V25" s="420"/>
      <c r="W25" s="90" t="s">
        <v>67</v>
      </c>
      <c r="X25" s="412" t="s">
        <v>68</v>
      </c>
      <c r="Y25" s="412"/>
      <c r="Z25" s="90" t="s">
        <v>69</v>
      </c>
      <c r="AA25" s="107"/>
      <c r="AB25" s="108"/>
      <c r="AC25" s="80"/>
      <c r="AD25" s="77">
        <v>10</v>
      </c>
      <c r="AE25" s="409" t="s">
        <v>534</v>
      </c>
      <c r="AF25" s="410"/>
      <c r="AG25" s="79" t="s">
        <v>517</v>
      </c>
      <c r="AH25" s="120">
        <f>1!W44</f>
        <v>0</v>
      </c>
      <c r="AI25" s="131"/>
      <c r="AK25" s="1"/>
    </row>
    <row r="26" spans="1:37" ht="18" customHeight="1">
      <c r="A26" s="124"/>
      <c r="B26" s="143">
        <f t="shared" si="0"/>
        <v>5</v>
      </c>
      <c r="C26" s="377" t="str">
        <f>K!K19</f>
        <v>Fifth Emp</v>
      </c>
      <c r="D26" s="377"/>
      <c r="E26" s="377"/>
      <c r="F26" s="377"/>
      <c r="G26" s="377">
        <f>K!AA19</f>
      </c>
      <c r="H26" s="377"/>
      <c r="I26" s="377"/>
      <c r="J26" s="377"/>
      <c r="K26" s="377"/>
      <c r="L26" s="378">
        <f>K!AB19</f>
      </c>
      <c r="M26" s="378"/>
      <c r="N26" s="378"/>
      <c r="O26" s="378"/>
      <c r="P26" s="379">
        <f>1!AG12</f>
      </c>
      <c r="Q26" s="380"/>
      <c r="R26" s="145">
        <v>5</v>
      </c>
      <c r="S26" s="86" t="s">
        <v>33</v>
      </c>
      <c r="T26" s="413" t="s">
        <v>70</v>
      </c>
      <c r="U26" s="413"/>
      <c r="V26" s="413"/>
      <c r="W26" s="413"/>
      <c r="X26" s="414"/>
      <c r="Y26" s="417">
        <v>2202</v>
      </c>
      <c r="Z26" s="109"/>
      <c r="AA26" s="110"/>
      <c r="AB26" s="80"/>
      <c r="AC26" s="80"/>
      <c r="AD26" s="77">
        <v>11</v>
      </c>
      <c r="AE26" s="409" t="s">
        <v>535</v>
      </c>
      <c r="AF26" s="410"/>
      <c r="AG26" s="79" t="s">
        <v>517</v>
      </c>
      <c r="AH26" s="120">
        <f>1!X44</f>
        <v>0</v>
      </c>
      <c r="AI26" s="131"/>
      <c r="AK26" s="1"/>
    </row>
    <row r="27" spans="1:37" ht="18" customHeight="1">
      <c r="A27" s="124"/>
      <c r="B27" s="143">
        <f t="shared" si="0"/>
        <v>6</v>
      </c>
      <c r="C27" s="377" t="str">
        <f>K!K20</f>
        <v>Sixth Emp</v>
      </c>
      <c r="D27" s="377"/>
      <c r="E27" s="377"/>
      <c r="F27" s="377"/>
      <c r="G27" s="377">
        <f>K!AA20</f>
      </c>
      <c r="H27" s="377"/>
      <c r="I27" s="377"/>
      <c r="J27" s="377"/>
      <c r="K27" s="377"/>
      <c r="L27" s="378">
        <f>K!AB20</f>
      </c>
      <c r="M27" s="378"/>
      <c r="N27" s="378"/>
      <c r="O27" s="378"/>
      <c r="P27" s="379">
        <f>1!AG14</f>
        <v>11069</v>
      </c>
      <c r="Q27" s="380"/>
      <c r="R27" s="146">
        <v>6</v>
      </c>
      <c r="S27" s="86" t="s">
        <v>33</v>
      </c>
      <c r="T27" s="415"/>
      <c r="U27" s="415"/>
      <c r="V27" s="415"/>
      <c r="W27" s="415"/>
      <c r="X27" s="416"/>
      <c r="Y27" s="418"/>
      <c r="Z27" s="109"/>
      <c r="AA27" s="110"/>
      <c r="AB27" s="80"/>
      <c r="AC27" s="80"/>
      <c r="AD27" s="77">
        <v>12</v>
      </c>
      <c r="AE27" s="409" t="s">
        <v>536</v>
      </c>
      <c r="AF27" s="410"/>
      <c r="AG27" s="79" t="s">
        <v>517</v>
      </c>
      <c r="AH27" s="120">
        <f>1!Y44</f>
        <v>0</v>
      </c>
      <c r="AI27" s="131"/>
      <c r="AK27" s="1"/>
    </row>
    <row r="28" spans="1:37" ht="18" customHeight="1">
      <c r="A28" s="124"/>
      <c r="B28" s="143">
        <f t="shared" si="0"/>
        <v>7</v>
      </c>
      <c r="C28" s="377" t="str">
        <f>K!K21</f>
        <v>Seventh Emp</v>
      </c>
      <c r="D28" s="377"/>
      <c r="E28" s="377"/>
      <c r="F28" s="377"/>
      <c r="G28" s="377">
        <f>K!AA21</f>
      </c>
      <c r="H28" s="377"/>
      <c r="I28" s="377"/>
      <c r="J28" s="377"/>
      <c r="K28" s="377"/>
      <c r="L28" s="378">
        <f>K!AB21</f>
      </c>
      <c r="M28" s="378"/>
      <c r="N28" s="378"/>
      <c r="O28" s="378"/>
      <c r="P28" s="379">
        <f>1!AG16</f>
        <v>11069</v>
      </c>
      <c r="Q28" s="380"/>
      <c r="R28" s="145">
        <v>7</v>
      </c>
      <c r="S28" s="86" t="s">
        <v>33</v>
      </c>
      <c r="T28" s="111" t="s">
        <v>71</v>
      </c>
      <c r="U28" s="411" t="s">
        <v>72</v>
      </c>
      <c r="V28" s="411"/>
      <c r="W28" s="411"/>
      <c r="X28" s="411"/>
      <c r="Y28" s="411"/>
      <c r="Z28" s="411"/>
      <c r="AA28" s="112" t="s">
        <v>57</v>
      </c>
      <c r="AB28" s="394">
        <f>SUM(1!E44:G45)</f>
        <v>167440</v>
      </c>
      <c r="AC28" s="400"/>
      <c r="AD28" s="77">
        <v>13</v>
      </c>
      <c r="AE28" s="409" t="s">
        <v>77</v>
      </c>
      <c r="AF28" s="410"/>
      <c r="AG28" s="79" t="s">
        <v>517</v>
      </c>
      <c r="AH28" s="120">
        <f>1!Z44</f>
        <v>0</v>
      </c>
      <c r="AI28" s="131"/>
      <c r="AK28" s="1"/>
    </row>
    <row r="29" spans="1:37" ht="18" customHeight="1">
      <c r="A29" s="124"/>
      <c r="B29" s="143">
        <f t="shared" si="0"/>
        <v>8</v>
      </c>
      <c r="C29" s="377" t="str">
        <f>K!K22</f>
        <v>Eighth Emp</v>
      </c>
      <c r="D29" s="377"/>
      <c r="E29" s="377"/>
      <c r="F29" s="377"/>
      <c r="G29" s="377">
        <f>K!AA22</f>
      </c>
      <c r="H29" s="377"/>
      <c r="I29" s="377"/>
      <c r="J29" s="377"/>
      <c r="K29" s="377"/>
      <c r="L29" s="378">
        <f>K!AB22</f>
      </c>
      <c r="M29" s="378"/>
      <c r="N29" s="378"/>
      <c r="O29" s="378"/>
      <c r="P29" s="379">
        <f>1!AG18</f>
        <v>11406</v>
      </c>
      <c r="Q29" s="380"/>
      <c r="R29" s="146">
        <v>8</v>
      </c>
      <c r="S29" s="86" t="s">
        <v>33</v>
      </c>
      <c r="T29" s="111" t="s">
        <v>73</v>
      </c>
      <c r="U29" s="393" t="s">
        <v>518</v>
      </c>
      <c r="V29" s="393"/>
      <c r="W29" s="393"/>
      <c r="X29" s="393"/>
      <c r="Y29" s="393"/>
      <c r="Z29" s="393"/>
      <c r="AA29" s="112" t="s">
        <v>57</v>
      </c>
      <c r="AB29" s="394">
        <f>1!J44</f>
        <v>4325</v>
      </c>
      <c r="AC29" s="400"/>
      <c r="AD29" s="77">
        <v>14</v>
      </c>
      <c r="AE29" s="409" t="s">
        <v>537</v>
      </c>
      <c r="AF29" s="410"/>
      <c r="AG29" s="79" t="s">
        <v>517</v>
      </c>
      <c r="AH29" s="120">
        <f>1!AA44</f>
        <v>550</v>
      </c>
      <c r="AI29" s="131"/>
      <c r="AK29" s="1"/>
    </row>
    <row r="30" spans="1:37" ht="18" customHeight="1">
      <c r="A30" s="124"/>
      <c r="B30" s="143">
        <f t="shared" si="0"/>
        <v>9</v>
      </c>
      <c r="C30" s="377" t="str">
        <f>K!K23</f>
        <v>Ninth Emp</v>
      </c>
      <c r="D30" s="377"/>
      <c r="E30" s="377"/>
      <c r="F30" s="377"/>
      <c r="G30" s="377">
        <f>K!AA23</f>
      </c>
      <c r="H30" s="377"/>
      <c r="I30" s="377"/>
      <c r="J30" s="377"/>
      <c r="K30" s="377"/>
      <c r="L30" s="378">
        <f>K!AB23</f>
      </c>
      <c r="M30" s="378"/>
      <c r="N30" s="378"/>
      <c r="O30" s="378"/>
      <c r="P30" s="379">
        <f>1!AG20</f>
        <v>11391</v>
      </c>
      <c r="Q30" s="380"/>
      <c r="R30" s="145">
        <v>9</v>
      </c>
      <c r="S30" s="86" t="s">
        <v>33</v>
      </c>
      <c r="T30" s="111" t="s">
        <v>74</v>
      </c>
      <c r="U30" s="393" t="s">
        <v>3</v>
      </c>
      <c r="V30" s="393"/>
      <c r="W30" s="393"/>
      <c r="X30" s="393"/>
      <c r="Y30" s="393"/>
      <c r="Z30" s="393"/>
      <c r="AA30" s="112" t="s">
        <v>57</v>
      </c>
      <c r="AB30" s="394">
        <f>1!H44</f>
        <v>27192</v>
      </c>
      <c r="AC30" s="400"/>
      <c r="AD30" s="77">
        <v>15</v>
      </c>
      <c r="AE30" s="409" t="s">
        <v>538</v>
      </c>
      <c r="AF30" s="410"/>
      <c r="AG30" s="79" t="s">
        <v>517</v>
      </c>
      <c r="AH30" s="120">
        <f>1!AB44</f>
        <v>0</v>
      </c>
      <c r="AI30" s="131"/>
      <c r="AK30" s="1"/>
    </row>
    <row r="31" spans="1:37" ht="18" customHeight="1">
      <c r="A31" s="124"/>
      <c r="B31" s="143">
        <f t="shared" si="0"/>
        <v>10</v>
      </c>
      <c r="C31" s="377" t="str">
        <f>K!K24</f>
        <v>Tenth Emp</v>
      </c>
      <c r="D31" s="377"/>
      <c r="E31" s="377"/>
      <c r="F31" s="377"/>
      <c r="G31" s="377">
        <f>K!AA24</f>
      </c>
      <c r="H31" s="377"/>
      <c r="I31" s="377"/>
      <c r="J31" s="377"/>
      <c r="K31" s="377"/>
      <c r="L31" s="378">
        <f>K!AB24</f>
      </c>
      <c r="M31" s="378"/>
      <c r="N31" s="378"/>
      <c r="O31" s="378"/>
      <c r="P31" s="379">
        <f>1!AG22</f>
        <v>11069</v>
      </c>
      <c r="Q31" s="380"/>
      <c r="R31" s="146">
        <v>10</v>
      </c>
      <c r="S31" s="86" t="s">
        <v>33</v>
      </c>
      <c r="T31" s="111" t="s">
        <v>540</v>
      </c>
      <c r="U31" s="393" t="s">
        <v>278</v>
      </c>
      <c r="V31" s="393"/>
      <c r="W31" s="393"/>
      <c r="X31" s="393"/>
      <c r="Y31" s="393"/>
      <c r="Z31" s="393"/>
      <c r="AA31" s="112" t="s">
        <v>57</v>
      </c>
      <c r="AB31" s="394">
        <f>1!I44</f>
        <v>48024</v>
      </c>
      <c r="AC31" s="400"/>
      <c r="AD31" s="77">
        <v>16</v>
      </c>
      <c r="AE31" s="409" t="s">
        <v>30</v>
      </c>
      <c r="AF31" s="410"/>
      <c r="AG31" s="79" t="s">
        <v>517</v>
      </c>
      <c r="AH31" s="120">
        <f>1!AC44</f>
        <v>0</v>
      </c>
      <c r="AI31" s="131"/>
      <c r="AK31" s="1"/>
    </row>
    <row r="32" spans="1:37" ht="18" customHeight="1">
      <c r="A32" s="124"/>
      <c r="B32" s="143">
        <f t="shared" si="0"/>
        <v>11</v>
      </c>
      <c r="C32" s="377" t="str">
        <f>K!K25</f>
        <v>Eleventh Emp</v>
      </c>
      <c r="D32" s="377"/>
      <c r="E32" s="377"/>
      <c r="F32" s="377"/>
      <c r="G32" s="377">
        <f>K!AA25</f>
      </c>
      <c r="H32" s="377"/>
      <c r="I32" s="377"/>
      <c r="J32" s="377"/>
      <c r="K32" s="377"/>
      <c r="L32" s="378">
        <f>K!AB25</f>
      </c>
      <c r="M32" s="378"/>
      <c r="N32" s="378"/>
      <c r="O32" s="378"/>
      <c r="P32" s="379">
        <f>1!AG24</f>
        <v>12064</v>
      </c>
      <c r="Q32" s="380"/>
      <c r="R32" s="145">
        <v>11</v>
      </c>
      <c r="S32" s="86" t="s">
        <v>33</v>
      </c>
      <c r="T32" s="111" t="s">
        <v>76</v>
      </c>
      <c r="U32" s="408" t="s">
        <v>313</v>
      </c>
      <c r="V32" s="408"/>
      <c r="W32" s="408"/>
      <c r="X32" s="408"/>
      <c r="Y32" s="408"/>
      <c r="Z32" s="408"/>
      <c r="AA32" s="112" t="s">
        <v>57</v>
      </c>
      <c r="AB32" s="394">
        <f>1!K44</f>
        <v>400</v>
      </c>
      <c r="AC32" s="400"/>
      <c r="AD32" s="77">
        <v>17</v>
      </c>
      <c r="AE32" s="377" t="s">
        <v>616</v>
      </c>
      <c r="AF32" s="377"/>
      <c r="AG32" s="79" t="s">
        <v>517</v>
      </c>
      <c r="AH32" s="120">
        <f>1!AD44</f>
        <v>2661</v>
      </c>
      <c r="AI32" s="131"/>
      <c r="AK32" s="80"/>
    </row>
    <row r="33" spans="1:37" ht="18" customHeight="1">
      <c r="A33" s="124"/>
      <c r="B33" s="143">
        <f t="shared" si="0"/>
        <v>12</v>
      </c>
      <c r="C33" s="377" t="str">
        <f>K!K26</f>
        <v>Twelth Emp</v>
      </c>
      <c r="D33" s="377"/>
      <c r="E33" s="377"/>
      <c r="F33" s="377"/>
      <c r="G33" s="377">
        <f>K!AA26</f>
      </c>
      <c r="H33" s="377"/>
      <c r="I33" s="377"/>
      <c r="J33" s="377"/>
      <c r="K33" s="377"/>
      <c r="L33" s="378">
        <f>K!AB26</f>
      </c>
      <c r="M33" s="378"/>
      <c r="N33" s="378"/>
      <c r="O33" s="378"/>
      <c r="P33" s="379">
        <f>1!AG26</f>
        <v>12881</v>
      </c>
      <c r="Q33" s="380"/>
      <c r="R33" s="146">
        <v>12</v>
      </c>
      <c r="S33" s="86" t="s">
        <v>33</v>
      </c>
      <c r="T33" s="111" t="s">
        <v>75</v>
      </c>
      <c r="U33" s="408" t="s">
        <v>314</v>
      </c>
      <c r="V33" s="408"/>
      <c r="W33" s="408"/>
      <c r="X33" s="408"/>
      <c r="Y33" s="408"/>
      <c r="Z33" s="408"/>
      <c r="AA33" s="112" t="s">
        <v>57</v>
      </c>
      <c r="AB33" s="394">
        <f>1!L44</f>
        <v>500</v>
      </c>
      <c r="AC33" s="400"/>
      <c r="AD33" s="77">
        <v>18</v>
      </c>
      <c r="AE33" s="377" t="s">
        <v>313</v>
      </c>
      <c r="AF33" s="377"/>
      <c r="AG33" s="79" t="s">
        <v>517</v>
      </c>
      <c r="AH33" s="120">
        <f>1!AE44</f>
        <v>0</v>
      </c>
      <c r="AI33" s="131"/>
      <c r="AK33" s="80"/>
    </row>
    <row r="34" spans="1:35" ht="18" customHeight="1">
      <c r="A34" s="124"/>
      <c r="B34" s="143">
        <f t="shared" si="0"/>
        <v>13</v>
      </c>
      <c r="C34" s="377" t="str">
        <f>K!K27</f>
        <v>Thirteenth Emp</v>
      </c>
      <c r="D34" s="377"/>
      <c r="E34" s="377"/>
      <c r="F34" s="377"/>
      <c r="G34" s="377">
        <f>K!AA27</f>
      </c>
      <c r="H34" s="377"/>
      <c r="I34" s="377"/>
      <c r="J34" s="377"/>
      <c r="K34" s="377"/>
      <c r="L34" s="378">
        <f>K!AB27</f>
      </c>
      <c r="M34" s="378"/>
      <c r="N34" s="378"/>
      <c r="O34" s="378"/>
      <c r="P34" s="379">
        <f>1!AG28</f>
        <v>11872</v>
      </c>
      <c r="Q34" s="380"/>
      <c r="R34" s="145">
        <v>13</v>
      </c>
      <c r="S34" s="86" t="s">
        <v>33</v>
      </c>
      <c r="T34" s="113"/>
      <c r="U34" s="407"/>
      <c r="V34" s="407"/>
      <c r="W34" s="407"/>
      <c r="X34" s="407"/>
      <c r="Y34" s="407"/>
      <c r="Z34" s="407"/>
      <c r="AA34" s="112" t="s">
        <v>57</v>
      </c>
      <c r="AB34" s="394"/>
      <c r="AC34" s="400"/>
      <c r="AD34" s="77">
        <v>19</v>
      </c>
      <c r="AE34" s="377"/>
      <c r="AF34" s="377"/>
      <c r="AG34" s="79" t="s">
        <v>517</v>
      </c>
      <c r="AH34" s="120"/>
      <c r="AI34" s="131"/>
    </row>
    <row r="35" spans="1:35" ht="18" customHeight="1">
      <c r="A35" s="124"/>
      <c r="B35" s="143">
        <f t="shared" si="0"/>
        <v>14</v>
      </c>
      <c r="C35" s="377" t="str">
        <f>K!K28</f>
        <v>Fourteenth Emp</v>
      </c>
      <c r="D35" s="377"/>
      <c r="E35" s="377"/>
      <c r="F35" s="377"/>
      <c r="G35" s="377">
        <f>K!AA28</f>
      </c>
      <c r="H35" s="377"/>
      <c r="I35" s="377"/>
      <c r="J35" s="377"/>
      <c r="K35" s="377"/>
      <c r="L35" s="378">
        <f>K!AB28</f>
      </c>
      <c r="M35" s="378"/>
      <c r="N35" s="378"/>
      <c r="O35" s="378"/>
      <c r="P35" s="379">
        <f>1!AG30</f>
        <v>12079</v>
      </c>
      <c r="Q35" s="380"/>
      <c r="R35" s="146">
        <v>14</v>
      </c>
      <c r="S35" s="86" t="s">
        <v>33</v>
      </c>
      <c r="T35" s="113"/>
      <c r="U35" s="407"/>
      <c r="V35" s="407"/>
      <c r="W35" s="407"/>
      <c r="X35" s="407"/>
      <c r="Y35" s="407"/>
      <c r="Z35" s="407"/>
      <c r="AA35" s="112" t="s">
        <v>57</v>
      </c>
      <c r="AB35" s="394"/>
      <c r="AC35" s="400"/>
      <c r="AD35" s="77">
        <v>20</v>
      </c>
      <c r="AE35" s="401"/>
      <c r="AF35" s="402"/>
      <c r="AG35" s="79" t="s">
        <v>517</v>
      </c>
      <c r="AH35" s="120"/>
      <c r="AI35" s="131"/>
    </row>
    <row r="36" spans="1:35" ht="18" customHeight="1">
      <c r="A36" s="124"/>
      <c r="B36" s="143">
        <f t="shared" si="0"/>
        <v>15</v>
      </c>
      <c r="C36" s="377" t="str">
        <f>K!K29</f>
        <v>Fifteenth Emp</v>
      </c>
      <c r="D36" s="377"/>
      <c r="E36" s="377"/>
      <c r="F36" s="377"/>
      <c r="G36" s="377">
        <f>K!AA29</f>
      </c>
      <c r="H36" s="377"/>
      <c r="I36" s="377"/>
      <c r="J36" s="377"/>
      <c r="K36" s="377"/>
      <c r="L36" s="378">
        <f>K!AB29</f>
      </c>
      <c r="M36" s="378"/>
      <c r="N36" s="378"/>
      <c r="O36" s="378"/>
      <c r="P36" s="379">
        <f>1!AG32</f>
        <v>10762</v>
      </c>
      <c r="Q36" s="380"/>
      <c r="R36" s="145">
        <v>15</v>
      </c>
      <c r="S36" s="86" t="s">
        <v>33</v>
      </c>
      <c r="T36" s="392" t="s">
        <v>78</v>
      </c>
      <c r="U36" s="393"/>
      <c r="V36" s="393"/>
      <c r="W36" s="393"/>
      <c r="X36" s="393"/>
      <c r="Y36" s="393"/>
      <c r="Z36" s="393"/>
      <c r="AA36" s="112" t="s">
        <v>57</v>
      </c>
      <c r="AB36" s="394">
        <f>SUM(AB28:AC35)</f>
        <v>247881</v>
      </c>
      <c r="AC36" s="400"/>
      <c r="AD36" s="77">
        <v>21</v>
      </c>
      <c r="AE36" s="401"/>
      <c r="AF36" s="402"/>
      <c r="AG36" s="79" t="s">
        <v>517</v>
      </c>
      <c r="AH36" s="120"/>
      <c r="AI36" s="131"/>
    </row>
    <row r="37" spans="1:35" ht="18" customHeight="1">
      <c r="A37" s="124"/>
      <c r="B37" s="143">
        <f t="shared" si="0"/>
        <v>16</v>
      </c>
      <c r="C37" s="377" t="str">
        <f>K!K30</f>
        <v>Sixteenth Emp</v>
      </c>
      <c r="D37" s="377"/>
      <c r="E37" s="377"/>
      <c r="F37" s="377"/>
      <c r="G37" s="377">
        <f>K!AA30</f>
      </c>
      <c r="H37" s="377"/>
      <c r="I37" s="377"/>
      <c r="J37" s="377"/>
      <c r="K37" s="377"/>
      <c r="L37" s="378">
        <f>K!AB30</f>
      </c>
      <c r="M37" s="378"/>
      <c r="N37" s="378"/>
      <c r="O37" s="378"/>
      <c r="P37" s="379">
        <f>1!AG34</f>
        <v>11084</v>
      </c>
      <c r="Q37" s="380"/>
      <c r="R37" s="146">
        <v>16</v>
      </c>
      <c r="S37" s="86" t="s">
        <v>33</v>
      </c>
      <c r="T37" s="403" t="s">
        <v>519</v>
      </c>
      <c r="U37" s="404"/>
      <c r="V37" s="404"/>
      <c r="W37" s="404"/>
      <c r="X37" s="404"/>
      <c r="Y37" s="404"/>
      <c r="Z37" s="404"/>
      <c r="AA37" s="114" t="s">
        <v>57</v>
      </c>
      <c r="AB37" s="405">
        <f>AH38</f>
        <v>13725</v>
      </c>
      <c r="AC37" s="406"/>
      <c r="AD37" s="77">
        <v>22</v>
      </c>
      <c r="AE37" s="401"/>
      <c r="AF37" s="402"/>
      <c r="AG37" s="79" t="s">
        <v>517</v>
      </c>
      <c r="AH37" s="120"/>
      <c r="AI37" s="131"/>
    </row>
    <row r="38" spans="1:35" ht="18" customHeight="1">
      <c r="A38" s="124"/>
      <c r="B38" s="143">
        <f t="shared" si="0"/>
        <v>17</v>
      </c>
      <c r="C38" s="377" t="str">
        <f>K!K31</f>
        <v>Seventeenth Emp</v>
      </c>
      <c r="D38" s="377"/>
      <c r="E38" s="377"/>
      <c r="F38" s="377"/>
      <c r="G38" s="377">
        <f>K!AA31</f>
      </c>
      <c r="H38" s="377"/>
      <c r="I38" s="377"/>
      <c r="J38" s="377"/>
      <c r="K38" s="377"/>
      <c r="L38" s="378">
        <f>K!AB31</f>
      </c>
      <c r="M38" s="378"/>
      <c r="N38" s="378"/>
      <c r="O38" s="378"/>
      <c r="P38" s="379">
        <f>1!AG36</f>
        <v>11084</v>
      </c>
      <c r="Q38" s="380"/>
      <c r="R38" s="145">
        <v>17</v>
      </c>
      <c r="S38" s="86" t="s">
        <v>33</v>
      </c>
      <c r="T38" s="392" t="s">
        <v>520</v>
      </c>
      <c r="U38" s="393"/>
      <c r="V38" s="393"/>
      <c r="W38" s="393"/>
      <c r="X38" s="393"/>
      <c r="Y38" s="393"/>
      <c r="Z38" s="393"/>
      <c r="AA38" s="112" t="s">
        <v>57</v>
      </c>
      <c r="AB38" s="394">
        <f>AB36-AB37</f>
        <v>234156</v>
      </c>
      <c r="AC38" s="394"/>
      <c r="AD38" s="386" t="s">
        <v>521</v>
      </c>
      <c r="AE38" s="386"/>
      <c r="AF38" s="386"/>
      <c r="AG38" s="115" t="s">
        <v>517</v>
      </c>
      <c r="AH38" s="121">
        <f>SUM(AH16:AH37)</f>
        <v>13725</v>
      </c>
      <c r="AI38" s="132"/>
    </row>
    <row r="39" spans="1:35" ht="26.25" customHeight="1">
      <c r="A39" s="124"/>
      <c r="B39" s="143">
        <f t="shared" si="0"/>
        <v>18</v>
      </c>
      <c r="C39" s="377" t="str">
        <f>K!K32</f>
        <v>Eighteenth Emp</v>
      </c>
      <c r="D39" s="377"/>
      <c r="E39" s="377"/>
      <c r="F39" s="377"/>
      <c r="G39" s="377">
        <f>K!AA32</f>
      </c>
      <c r="H39" s="377"/>
      <c r="I39" s="377"/>
      <c r="J39" s="377"/>
      <c r="K39" s="377"/>
      <c r="L39" s="378">
        <f>K!AB32</f>
      </c>
      <c r="M39" s="378"/>
      <c r="N39" s="378"/>
      <c r="O39" s="378"/>
      <c r="P39" s="379">
        <f>1!AG38</f>
        <v>7477</v>
      </c>
      <c r="Q39" s="380"/>
      <c r="R39" s="146">
        <v>18</v>
      </c>
      <c r="S39" s="86" t="s">
        <v>33</v>
      </c>
      <c r="T39" s="395" t="s">
        <v>520</v>
      </c>
      <c r="U39" s="395"/>
      <c r="V39" s="395"/>
      <c r="W39" s="395"/>
      <c r="X39" s="396"/>
      <c r="Y39" s="397">
        <f>AB38</f>
        <v>234156</v>
      </c>
      <c r="Z39" s="398"/>
      <c r="AA39" s="398"/>
      <c r="AB39" s="398"/>
      <c r="AC39" s="399"/>
      <c r="AD39" s="386" t="s">
        <v>522</v>
      </c>
      <c r="AE39" s="386"/>
      <c r="AF39" s="386"/>
      <c r="AG39" s="115" t="s">
        <v>57</v>
      </c>
      <c r="AH39" s="121"/>
      <c r="AI39" s="132"/>
    </row>
    <row r="40" spans="1:35" ht="26.25" customHeight="1">
      <c r="A40" s="124"/>
      <c r="B40" s="143">
        <f t="shared" si="0"/>
        <v>19</v>
      </c>
      <c r="C40" s="377" t="str">
        <f>K!K33</f>
        <v>Nineteenth Emp</v>
      </c>
      <c r="D40" s="377"/>
      <c r="E40" s="377"/>
      <c r="F40" s="377"/>
      <c r="G40" s="377">
        <f>K!AA33</f>
      </c>
      <c r="H40" s="377"/>
      <c r="I40" s="377"/>
      <c r="J40" s="377"/>
      <c r="K40" s="377"/>
      <c r="L40" s="378">
        <f>K!AB33</f>
      </c>
      <c r="M40" s="378"/>
      <c r="N40" s="378"/>
      <c r="O40" s="378"/>
      <c r="P40" s="379">
        <f>1!AG40</f>
        <v>10470</v>
      </c>
      <c r="Q40" s="380"/>
      <c r="R40" s="145">
        <v>19</v>
      </c>
      <c r="S40" s="86" t="s">
        <v>33</v>
      </c>
      <c r="T40" s="385" t="str">
        <f>'R (2)'!B200</f>
        <v>(Rupees Two Lakhs  Thirty Four Thousand  One Hundred  and  Fifty Six Only) </v>
      </c>
      <c r="U40" s="386"/>
      <c r="V40" s="386"/>
      <c r="W40" s="386"/>
      <c r="X40" s="386"/>
      <c r="Y40" s="386"/>
      <c r="Z40" s="386"/>
      <c r="AA40" s="386"/>
      <c r="AB40" s="386"/>
      <c r="AC40" s="386"/>
      <c r="AD40" s="116"/>
      <c r="AE40" s="117"/>
      <c r="AF40" s="117"/>
      <c r="AG40" s="117"/>
      <c r="AH40" s="117"/>
      <c r="AI40" s="133"/>
    </row>
    <row r="41" spans="1:35" ht="27.75" customHeight="1">
      <c r="A41" s="124"/>
      <c r="B41" s="143">
        <f t="shared" si="0"/>
        <v>20</v>
      </c>
      <c r="C41" s="377" t="str">
        <f>K!K34</f>
        <v>Twentyeth Emp</v>
      </c>
      <c r="D41" s="377"/>
      <c r="E41" s="377"/>
      <c r="F41" s="377"/>
      <c r="G41" s="377" t="str">
        <f>K!AA34</f>
        <v>Andhra Bank, Karwan</v>
      </c>
      <c r="H41" s="377"/>
      <c r="I41" s="377"/>
      <c r="J41" s="377"/>
      <c r="K41" s="377"/>
      <c r="L41" s="378">
        <f>K!AB34</f>
        <v>15678910</v>
      </c>
      <c r="M41" s="378"/>
      <c r="N41" s="378"/>
      <c r="O41" s="378"/>
      <c r="P41" s="379">
        <f>1!AG42</f>
        <v>18979</v>
      </c>
      <c r="Q41" s="380"/>
      <c r="R41" s="146">
        <v>20</v>
      </c>
      <c r="S41" s="86"/>
      <c r="T41" s="80"/>
      <c r="U41" s="80"/>
      <c r="V41" s="80"/>
      <c r="W41" s="80"/>
      <c r="X41" s="80"/>
      <c r="Y41" s="80"/>
      <c r="Z41" s="80"/>
      <c r="AA41" s="80"/>
      <c r="AB41" s="80"/>
      <c r="AC41" s="80"/>
      <c r="AD41" s="118"/>
      <c r="AE41" s="118"/>
      <c r="AF41" s="387" t="s">
        <v>523</v>
      </c>
      <c r="AG41" s="387"/>
      <c r="AH41" s="387"/>
      <c r="AI41" s="134"/>
    </row>
    <row r="42" spans="1:35" ht="12.75" customHeight="1">
      <c r="A42" s="124"/>
      <c r="B42" s="472" t="s">
        <v>459</v>
      </c>
      <c r="C42" s="473"/>
      <c r="D42" s="473"/>
      <c r="E42" s="473"/>
      <c r="F42" s="473"/>
      <c r="G42" s="473"/>
      <c r="H42" s="473"/>
      <c r="I42" s="473"/>
      <c r="J42" s="473"/>
      <c r="K42" s="473"/>
      <c r="L42" s="473"/>
      <c r="M42" s="473"/>
      <c r="N42" s="473"/>
      <c r="O42" s="473"/>
      <c r="P42" s="476">
        <f>SUM(P22:Q41)</f>
        <v>234156</v>
      </c>
      <c r="Q42" s="477"/>
      <c r="R42" s="87"/>
      <c r="S42" s="86"/>
      <c r="T42" s="80"/>
      <c r="U42" s="80"/>
      <c r="V42" s="80"/>
      <c r="W42" s="80"/>
      <c r="X42" s="80"/>
      <c r="Y42" s="80"/>
      <c r="Z42" s="80"/>
      <c r="AA42" s="80"/>
      <c r="AB42" s="80"/>
      <c r="AC42" s="80"/>
      <c r="AD42" s="118"/>
      <c r="AE42" s="118"/>
      <c r="AF42" s="110"/>
      <c r="AG42" s="110"/>
      <c r="AH42" s="110"/>
      <c r="AI42" s="134"/>
    </row>
    <row r="43" spans="1:35" ht="21.75" customHeight="1" thickBot="1">
      <c r="A43" s="124"/>
      <c r="B43" s="474"/>
      <c r="C43" s="475"/>
      <c r="D43" s="475"/>
      <c r="E43" s="475"/>
      <c r="F43" s="475"/>
      <c r="G43" s="475"/>
      <c r="H43" s="475"/>
      <c r="I43" s="475"/>
      <c r="J43" s="475"/>
      <c r="K43" s="475"/>
      <c r="L43" s="475"/>
      <c r="M43" s="475"/>
      <c r="N43" s="475"/>
      <c r="O43" s="475"/>
      <c r="P43" s="478"/>
      <c r="Q43" s="479"/>
      <c r="R43" s="92"/>
      <c r="S43" s="86" t="s">
        <v>33</v>
      </c>
      <c r="T43" s="388" t="s">
        <v>79</v>
      </c>
      <c r="U43" s="388"/>
      <c r="V43" s="388"/>
      <c r="W43" s="388"/>
      <c r="X43" s="388"/>
      <c r="Y43" s="388"/>
      <c r="Z43" s="388"/>
      <c r="AA43" s="388"/>
      <c r="AB43" s="388"/>
      <c r="AC43" s="388"/>
      <c r="AD43" s="388"/>
      <c r="AE43" s="388"/>
      <c r="AF43" s="388"/>
      <c r="AG43" s="388"/>
      <c r="AH43" s="388"/>
      <c r="AI43" s="135"/>
    </row>
    <row r="44" spans="1:35" ht="38.25" customHeight="1">
      <c r="A44" s="124"/>
      <c r="B44" s="480" t="str">
        <f>CONCATENATE("Rs. ",P42," /-")</f>
        <v>Rs. 234156 /-</v>
      </c>
      <c r="C44" s="480"/>
      <c r="D44" s="480"/>
      <c r="E44" s="480"/>
      <c r="F44" s="480"/>
      <c r="G44" s="89"/>
      <c r="H44" s="89"/>
      <c r="I44" s="89"/>
      <c r="J44" s="89"/>
      <c r="K44" s="89"/>
      <c r="L44" s="89"/>
      <c r="M44" s="89"/>
      <c r="N44" s="89"/>
      <c r="O44" s="89"/>
      <c r="P44" s="89"/>
      <c r="Q44" s="89"/>
      <c r="R44" s="107"/>
      <c r="S44" s="86" t="s">
        <v>33</v>
      </c>
      <c r="T44" s="389" t="s">
        <v>524</v>
      </c>
      <c r="U44" s="389"/>
      <c r="V44" s="389"/>
      <c r="W44" s="389"/>
      <c r="X44" s="389"/>
      <c r="Y44" s="389"/>
      <c r="Z44" s="389"/>
      <c r="AA44" s="389"/>
      <c r="AB44" s="389"/>
      <c r="AC44" s="389"/>
      <c r="AD44" s="389"/>
      <c r="AE44" s="389"/>
      <c r="AF44" s="389"/>
      <c r="AG44" s="389"/>
      <c r="AH44" s="389"/>
      <c r="AI44" s="136"/>
    </row>
    <row r="45" spans="1:35" ht="38.25" customHeight="1">
      <c r="A45" s="124"/>
      <c r="B45" s="481" t="str">
        <f>CONCATENATE(T40," and issue the Cheque in favour of Individual Accounts.")</f>
        <v>(Rupees Two Lakhs  Thirty Four Thousand  One Hundred  and  Fifty Six Only)  and issue the Cheque in favour of Individual Accounts.</v>
      </c>
      <c r="C45" s="481"/>
      <c r="D45" s="481"/>
      <c r="E45" s="481"/>
      <c r="F45" s="481"/>
      <c r="G45" s="481"/>
      <c r="H45" s="481"/>
      <c r="I45" s="481"/>
      <c r="J45" s="481"/>
      <c r="K45" s="481"/>
      <c r="L45" s="481"/>
      <c r="M45" s="481"/>
      <c r="N45" s="481"/>
      <c r="O45" s="481"/>
      <c r="P45" s="481"/>
      <c r="Q45" s="481"/>
      <c r="R45" s="80"/>
      <c r="S45" s="86" t="s">
        <v>33</v>
      </c>
      <c r="T45" s="80"/>
      <c r="U45" s="80"/>
      <c r="V45" s="80"/>
      <c r="W45" s="390" t="s">
        <v>80</v>
      </c>
      <c r="X45" s="390"/>
      <c r="Y45" s="390"/>
      <c r="Z45" s="390"/>
      <c r="AA45" s="390"/>
      <c r="AB45" s="390"/>
      <c r="AC45" s="390"/>
      <c r="AD45" s="390"/>
      <c r="AE45" s="390"/>
      <c r="AF45" s="390"/>
      <c r="AG45" s="390"/>
      <c r="AH45" s="390"/>
      <c r="AI45" s="128"/>
    </row>
    <row r="46" spans="1:35" ht="38.25" customHeight="1">
      <c r="A46" s="124"/>
      <c r="B46" s="80"/>
      <c r="C46" s="80"/>
      <c r="D46" s="80"/>
      <c r="E46" s="80"/>
      <c r="F46" s="80"/>
      <c r="M46" s="80"/>
      <c r="N46" s="80"/>
      <c r="O46" s="80"/>
      <c r="P46" s="80"/>
      <c r="Q46" s="80"/>
      <c r="R46" s="80"/>
      <c r="S46" s="86" t="s">
        <v>33</v>
      </c>
      <c r="T46" s="80"/>
      <c r="U46" s="80"/>
      <c r="V46" s="80"/>
      <c r="W46" s="390" t="s">
        <v>525</v>
      </c>
      <c r="X46" s="390"/>
      <c r="Y46" s="390"/>
      <c r="Z46" s="390"/>
      <c r="AA46" s="390"/>
      <c r="AB46" s="390"/>
      <c r="AC46" s="390"/>
      <c r="AD46" s="390"/>
      <c r="AE46" s="390"/>
      <c r="AF46" s="390"/>
      <c r="AG46" s="390"/>
      <c r="AH46" s="390"/>
      <c r="AI46" s="128"/>
    </row>
    <row r="47" spans="1:35" ht="27.75" customHeight="1">
      <c r="A47" s="124"/>
      <c r="B47" s="80"/>
      <c r="C47" s="80"/>
      <c r="D47" s="80"/>
      <c r="E47" s="80"/>
      <c r="F47" s="80"/>
      <c r="M47" s="387" t="s">
        <v>471</v>
      </c>
      <c r="N47" s="391"/>
      <c r="O47" s="391"/>
      <c r="P47" s="391"/>
      <c r="Q47" s="391"/>
      <c r="R47" s="471"/>
      <c r="S47" s="86" t="s">
        <v>33</v>
      </c>
      <c r="T47" s="107"/>
      <c r="U47" s="107"/>
      <c r="V47" s="80"/>
      <c r="W47" s="80"/>
      <c r="X47" s="80"/>
      <c r="Y47" s="80"/>
      <c r="Z47" s="80"/>
      <c r="AA47" s="80"/>
      <c r="AB47" s="80"/>
      <c r="AC47" s="80"/>
      <c r="AD47" s="87"/>
      <c r="AE47" s="391" t="s">
        <v>82</v>
      </c>
      <c r="AF47" s="391"/>
      <c r="AG47" s="391"/>
      <c r="AH47" s="391"/>
      <c r="AI47" s="137"/>
    </row>
    <row r="48" spans="1:35" ht="13.5" thickBot="1">
      <c r="A48" s="124"/>
      <c r="B48" s="80"/>
      <c r="C48" s="80"/>
      <c r="D48" s="80"/>
      <c r="E48" s="80"/>
      <c r="F48" s="80"/>
      <c r="G48" s="391" t="s">
        <v>81</v>
      </c>
      <c r="H48" s="391"/>
      <c r="I48" s="391"/>
      <c r="J48" s="391"/>
      <c r="K48" s="391"/>
      <c r="L48" s="391"/>
      <c r="M48" s="80"/>
      <c r="N48" s="80"/>
      <c r="O48" s="80"/>
      <c r="P48" s="80"/>
      <c r="Q48" s="80"/>
      <c r="R48" s="80"/>
      <c r="S48" s="119" t="s">
        <v>33</v>
      </c>
      <c r="T48" s="80"/>
      <c r="U48" s="80"/>
      <c r="V48" s="80"/>
      <c r="W48" s="80"/>
      <c r="X48" s="80"/>
      <c r="Y48" s="80"/>
      <c r="Z48" s="80"/>
      <c r="AA48" s="80"/>
      <c r="AB48" s="80"/>
      <c r="AC48" s="80"/>
      <c r="AD48" s="80"/>
      <c r="AE48" s="80"/>
      <c r="AF48" s="80"/>
      <c r="AG48" s="80"/>
      <c r="AH48" s="80"/>
      <c r="AI48" s="130"/>
    </row>
    <row r="49" spans="1:35" ht="9" customHeight="1" thickBot="1">
      <c r="A49" s="138"/>
      <c r="B49" s="139"/>
      <c r="C49" s="139"/>
      <c r="D49" s="139"/>
      <c r="E49" s="139"/>
      <c r="F49" s="139"/>
      <c r="G49" s="139"/>
      <c r="H49" s="139"/>
      <c r="I49" s="139"/>
      <c r="J49" s="139"/>
      <c r="K49" s="139"/>
      <c r="L49" s="139"/>
      <c r="M49" s="139"/>
      <c r="N49" s="139"/>
      <c r="O49" s="139"/>
      <c r="P49" s="139"/>
      <c r="Q49" s="139"/>
      <c r="R49" s="139"/>
      <c r="S49" s="119"/>
      <c r="T49" s="139"/>
      <c r="U49" s="139"/>
      <c r="V49" s="139"/>
      <c r="W49" s="139"/>
      <c r="X49" s="139"/>
      <c r="Y49" s="139"/>
      <c r="Z49" s="139"/>
      <c r="AA49" s="139"/>
      <c r="AB49" s="139"/>
      <c r="AC49" s="139"/>
      <c r="AD49" s="139"/>
      <c r="AE49" s="139"/>
      <c r="AF49" s="139"/>
      <c r="AG49" s="139"/>
      <c r="AH49" s="139"/>
      <c r="AI49" s="140"/>
    </row>
  </sheetData>
  <sheetProtection password="F888" sheet="1"/>
  <mergeCells count="215">
    <mergeCell ref="AJ2:AJ4"/>
    <mergeCell ref="M47:R47"/>
    <mergeCell ref="B42:F43"/>
    <mergeCell ref="G42:K43"/>
    <mergeCell ref="L42:O43"/>
    <mergeCell ref="P42:Q43"/>
    <mergeCell ref="B44:F44"/>
    <mergeCell ref="B45:Q45"/>
    <mergeCell ref="T5:Y6"/>
    <mergeCell ref="Z5:Z6"/>
    <mergeCell ref="AB5:AB6"/>
    <mergeCell ref="B3:R3"/>
    <mergeCell ref="T4:Y4"/>
    <mergeCell ref="Z4:AC4"/>
    <mergeCell ref="C6:I6"/>
    <mergeCell ref="K6:M6"/>
    <mergeCell ref="C5:I5"/>
    <mergeCell ref="K5:M5"/>
    <mergeCell ref="T8:Y8"/>
    <mergeCell ref="Z8:AH8"/>
    <mergeCell ref="AD4:AH4"/>
    <mergeCell ref="T2:AE2"/>
    <mergeCell ref="AC5:AC6"/>
    <mergeCell ref="AE5:AH6"/>
    <mergeCell ref="T3:AE3"/>
    <mergeCell ref="AF2:AF3"/>
    <mergeCell ref="AG2:AH3"/>
    <mergeCell ref="AA5:AA6"/>
    <mergeCell ref="C7:I7"/>
    <mergeCell ref="K7:M7"/>
    <mergeCell ref="T7:Y7"/>
    <mergeCell ref="Z7:AH7"/>
    <mergeCell ref="AE9:AH9"/>
    <mergeCell ref="L10:R12"/>
    <mergeCell ref="T10:Y12"/>
    <mergeCell ref="Z10:AC12"/>
    <mergeCell ref="AE10:AH10"/>
    <mergeCell ref="AE11:AH11"/>
    <mergeCell ref="T9:Y9"/>
    <mergeCell ref="Z9:AC9"/>
    <mergeCell ref="T13:AC14"/>
    <mergeCell ref="AD13:AH13"/>
    <mergeCell ref="AD15:AF15"/>
    <mergeCell ref="AG15:AH15"/>
    <mergeCell ref="T15:V16"/>
    <mergeCell ref="W15:W16"/>
    <mergeCell ref="X15:X16"/>
    <mergeCell ref="Y15:Y16"/>
    <mergeCell ref="Z15:Z16"/>
    <mergeCell ref="AA15:AC16"/>
    <mergeCell ref="T22:V23"/>
    <mergeCell ref="X19:X20"/>
    <mergeCell ref="Y19:Y20"/>
    <mergeCell ref="AE16:AF16"/>
    <mergeCell ref="T17:V18"/>
    <mergeCell ref="W17:W18"/>
    <mergeCell ref="X17:X18"/>
    <mergeCell ref="Y17:AC18"/>
    <mergeCell ref="AE17:AF17"/>
    <mergeCell ref="AE18:AF18"/>
    <mergeCell ref="T21:V21"/>
    <mergeCell ref="Y21:AC21"/>
    <mergeCell ref="AE21:AF21"/>
    <mergeCell ref="T19:V20"/>
    <mergeCell ref="W19:W20"/>
    <mergeCell ref="Z19:AC20"/>
    <mergeCell ref="AE19:AF19"/>
    <mergeCell ref="AE20:AF20"/>
    <mergeCell ref="AE22:AF22"/>
    <mergeCell ref="AE23:AF23"/>
    <mergeCell ref="AE25:AF25"/>
    <mergeCell ref="X22:X23"/>
    <mergeCell ref="Y22:Y23"/>
    <mergeCell ref="Z22:Z23"/>
    <mergeCell ref="AA22:AC23"/>
    <mergeCell ref="W22:W23"/>
    <mergeCell ref="T26:X27"/>
    <mergeCell ref="Y26:Y27"/>
    <mergeCell ref="AE26:AF26"/>
    <mergeCell ref="AE27:AF27"/>
    <mergeCell ref="T24:V24"/>
    <mergeCell ref="AA24:AC24"/>
    <mergeCell ref="AE24:AF24"/>
    <mergeCell ref="T25:V25"/>
    <mergeCell ref="X25:Y25"/>
    <mergeCell ref="U28:Z28"/>
    <mergeCell ref="AB28:AC28"/>
    <mergeCell ref="AE28:AF28"/>
    <mergeCell ref="U29:Z29"/>
    <mergeCell ref="AB29:AC29"/>
    <mergeCell ref="AE29:AF29"/>
    <mergeCell ref="U30:Z30"/>
    <mergeCell ref="AB30:AC30"/>
    <mergeCell ref="AE30:AF30"/>
    <mergeCell ref="U31:Z31"/>
    <mergeCell ref="AB31:AC31"/>
    <mergeCell ref="AE31:AF31"/>
    <mergeCell ref="U32:Z32"/>
    <mergeCell ref="AB32:AC32"/>
    <mergeCell ref="AE32:AF32"/>
    <mergeCell ref="U33:Z33"/>
    <mergeCell ref="AB33:AC33"/>
    <mergeCell ref="AE33:AF33"/>
    <mergeCell ref="U34:Z34"/>
    <mergeCell ref="AB34:AC34"/>
    <mergeCell ref="AE34:AF34"/>
    <mergeCell ref="U35:Z35"/>
    <mergeCell ref="AB35:AC35"/>
    <mergeCell ref="AE35:AF35"/>
    <mergeCell ref="T36:Z36"/>
    <mergeCell ref="AB36:AC36"/>
    <mergeCell ref="AE36:AF36"/>
    <mergeCell ref="T37:Z37"/>
    <mergeCell ref="AB37:AC37"/>
    <mergeCell ref="AE37:AF37"/>
    <mergeCell ref="T38:Z38"/>
    <mergeCell ref="AB38:AC38"/>
    <mergeCell ref="AD38:AF38"/>
    <mergeCell ref="T39:X39"/>
    <mergeCell ref="Y39:AC39"/>
    <mergeCell ref="AD39:AF39"/>
    <mergeCell ref="W45:AH45"/>
    <mergeCell ref="G48:L48"/>
    <mergeCell ref="W46:AH46"/>
    <mergeCell ref="AE47:AH47"/>
    <mergeCell ref="T40:AC40"/>
    <mergeCell ref="AF41:AH41"/>
    <mergeCell ref="T43:AH43"/>
    <mergeCell ref="T44:AH44"/>
    <mergeCell ref="B14:Q15"/>
    <mergeCell ref="M18:Q19"/>
    <mergeCell ref="C21:F21"/>
    <mergeCell ref="G21:K21"/>
    <mergeCell ref="L21:O21"/>
    <mergeCell ref="P21:Q21"/>
    <mergeCell ref="C23:F23"/>
    <mergeCell ref="G23:K23"/>
    <mergeCell ref="L23:O23"/>
    <mergeCell ref="P23:Q23"/>
    <mergeCell ref="C22:F22"/>
    <mergeCell ref="G22:K22"/>
    <mergeCell ref="L22:O22"/>
    <mergeCell ref="P22:Q22"/>
    <mergeCell ref="C25:F25"/>
    <mergeCell ref="G25:K25"/>
    <mergeCell ref="L25:O25"/>
    <mergeCell ref="P25:Q25"/>
    <mergeCell ref="C24:F24"/>
    <mergeCell ref="G24:K24"/>
    <mergeCell ref="L24:O24"/>
    <mergeCell ref="P24:Q24"/>
    <mergeCell ref="C27:F27"/>
    <mergeCell ref="G27:K27"/>
    <mergeCell ref="L27:O27"/>
    <mergeCell ref="P27:Q27"/>
    <mergeCell ref="C26:F26"/>
    <mergeCell ref="G26:K26"/>
    <mergeCell ref="L26:O26"/>
    <mergeCell ref="P26:Q26"/>
    <mergeCell ref="C29:F29"/>
    <mergeCell ref="G29:K29"/>
    <mergeCell ref="L29:O29"/>
    <mergeCell ref="P29:Q29"/>
    <mergeCell ref="C28:F28"/>
    <mergeCell ref="G28:K28"/>
    <mergeCell ref="L28:O28"/>
    <mergeCell ref="P28:Q28"/>
    <mergeCell ref="C31:F31"/>
    <mergeCell ref="G31:K31"/>
    <mergeCell ref="L31:O31"/>
    <mergeCell ref="P31:Q31"/>
    <mergeCell ref="C30:F30"/>
    <mergeCell ref="G30:K30"/>
    <mergeCell ref="L30:O30"/>
    <mergeCell ref="P30:Q30"/>
    <mergeCell ref="C33:F33"/>
    <mergeCell ref="G33:K33"/>
    <mergeCell ref="L33:O33"/>
    <mergeCell ref="P33:Q33"/>
    <mergeCell ref="C32:F32"/>
    <mergeCell ref="G32:K32"/>
    <mergeCell ref="L32:O32"/>
    <mergeCell ref="P32:Q32"/>
    <mergeCell ref="C35:F35"/>
    <mergeCell ref="G35:K35"/>
    <mergeCell ref="L35:O35"/>
    <mergeCell ref="P35:Q35"/>
    <mergeCell ref="C34:F34"/>
    <mergeCell ref="G34:K34"/>
    <mergeCell ref="L34:O34"/>
    <mergeCell ref="P34:Q34"/>
    <mergeCell ref="C37:F37"/>
    <mergeCell ref="G37:K37"/>
    <mergeCell ref="L37:O37"/>
    <mergeCell ref="P37:Q37"/>
    <mergeCell ref="C36:F36"/>
    <mergeCell ref="G36:K36"/>
    <mergeCell ref="L36:O36"/>
    <mergeCell ref="P36:Q36"/>
    <mergeCell ref="C39:F39"/>
    <mergeCell ref="G39:K39"/>
    <mergeCell ref="L39:O39"/>
    <mergeCell ref="P39:Q39"/>
    <mergeCell ref="C38:F38"/>
    <mergeCell ref="G38:K38"/>
    <mergeCell ref="L38:O38"/>
    <mergeCell ref="P38:Q38"/>
    <mergeCell ref="C41:F41"/>
    <mergeCell ref="G41:K41"/>
    <mergeCell ref="L41:O41"/>
    <mergeCell ref="P41:Q41"/>
    <mergeCell ref="C40:F40"/>
    <mergeCell ref="G40:K40"/>
    <mergeCell ref="L40:O40"/>
    <mergeCell ref="P40:Q40"/>
  </mergeCells>
  <hyperlinks>
    <hyperlink ref="AJ2:AK4" location="REPORTS!A1" display="BACK TO REPORTS"/>
  </hyperlinks>
  <printOptions horizontalCentered="1"/>
  <pageMargins left="0.5" right="0.5" top="0.5" bottom="0.5" header="0.35" footer="0.42"/>
  <pageSetup horizontalDpi="120" verticalDpi="120" orientation="landscape" paperSize="9" scale="52" r:id="rId2"/>
  <drawing r:id="rId1"/>
</worksheet>
</file>

<file path=xl/worksheets/sheet8.xml><?xml version="1.0" encoding="utf-8"?>
<worksheet xmlns="http://schemas.openxmlformats.org/spreadsheetml/2006/main" xmlns:r="http://schemas.openxmlformats.org/officeDocument/2006/relationships">
  <dimension ref="A1:L34"/>
  <sheetViews>
    <sheetView view="pageBreakPreview" zoomScaleNormal="80" zoomScaleSheetLayoutView="100" zoomScalePageLayoutView="0" workbookViewId="0" topLeftCell="A22">
      <selection activeCell="E24" sqref="E24"/>
    </sheetView>
  </sheetViews>
  <sheetFormatPr defaultColWidth="9.140625" defaultRowHeight="12.75"/>
  <cols>
    <col min="1" max="1" width="4.8515625" style="160" customWidth="1"/>
    <col min="2" max="2" width="14.7109375" style="161" customWidth="1"/>
    <col min="3" max="3" width="11.00390625" style="161" customWidth="1"/>
    <col min="4" max="4" width="20.421875" style="174" customWidth="1"/>
    <col min="5" max="5" width="17.8515625" style="160" customWidth="1"/>
    <col min="6" max="7" width="8.7109375" style="160" customWidth="1"/>
    <col min="8" max="8" width="8.8515625" style="160" customWidth="1"/>
    <col min="9" max="9" width="9.421875" style="160" customWidth="1"/>
    <col min="10" max="10" width="0" style="193" hidden="1" customWidth="1"/>
    <col min="11" max="11" width="16.57421875" style="193" customWidth="1"/>
    <col min="12" max="12" width="2.28125" style="194" hidden="1" customWidth="1"/>
    <col min="13" max="16384" width="9.140625" style="193" customWidth="1"/>
  </cols>
  <sheetData>
    <row r="1" spans="1:11" ht="32.25" customHeight="1">
      <c r="A1" s="483" t="s">
        <v>460</v>
      </c>
      <c r="B1" s="483"/>
      <c r="C1" s="483"/>
      <c r="D1" s="483"/>
      <c r="E1" s="483"/>
      <c r="F1" s="483"/>
      <c r="G1" s="483"/>
      <c r="H1" s="483"/>
      <c r="I1" s="483"/>
      <c r="K1" s="482" t="s">
        <v>565</v>
      </c>
    </row>
    <row r="2" spans="1:12" s="195" customFormat="1" ht="20.25" customHeight="1">
      <c r="A2" s="484" t="str">
        <f>CONCATENATE("For the Month of ",K!K4)</f>
        <v>For the Month of SEPTEMBER - 2010</v>
      </c>
      <c r="B2" s="484"/>
      <c r="C2" s="484"/>
      <c r="D2" s="484"/>
      <c r="E2" s="488" t="s">
        <v>461</v>
      </c>
      <c r="F2" s="488"/>
      <c r="G2" s="485" t="str">
        <f>K!I1</f>
        <v>GPS Sarala Devi Huts</v>
      </c>
      <c r="H2" s="485"/>
      <c r="I2" s="485"/>
      <c r="K2" s="482"/>
      <c r="L2" s="196"/>
    </row>
    <row r="3" spans="1:12" s="195" customFormat="1" ht="20.25" customHeight="1">
      <c r="A3" s="170"/>
      <c r="B3" s="159"/>
      <c r="C3" s="159"/>
      <c r="D3" s="162"/>
      <c r="E3" s="172"/>
      <c r="F3" s="172"/>
      <c r="G3" s="485"/>
      <c r="H3" s="485"/>
      <c r="I3" s="485"/>
      <c r="K3" s="482"/>
      <c r="L3" s="196"/>
    </row>
    <row r="4" ht="9.75" customHeight="1">
      <c r="K4" s="482"/>
    </row>
    <row r="5" spans="1:11" ht="38.25" customHeight="1">
      <c r="A5" s="165" t="s">
        <v>60</v>
      </c>
      <c r="B5" s="165" t="s">
        <v>83</v>
      </c>
      <c r="C5" s="165" t="s">
        <v>344</v>
      </c>
      <c r="D5" s="166" t="s">
        <v>458</v>
      </c>
      <c r="E5" s="165" t="s">
        <v>0</v>
      </c>
      <c r="F5" s="165" t="s">
        <v>84</v>
      </c>
      <c r="G5" s="165" t="s">
        <v>85</v>
      </c>
      <c r="H5" s="165" t="s">
        <v>26</v>
      </c>
      <c r="I5" s="165" t="s">
        <v>32</v>
      </c>
      <c r="K5" s="197"/>
    </row>
    <row r="6" spans="1:12" ht="29.25" customHeight="1">
      <c r="A6" s="165">
        <f>IF(D6="","",L6)</f>
        <v>1</v>
      </c>
      <c r="B6" s="165" t="str">
        <f>K!X15</f>
        <v>45216/Edn</v>
      </c>
      <c r="C6" s="165">
        <f>K!W15</f>
        <v>2323571</v>
      </c>
      <c r="D6" s="166" t="str">
        <f>K!K15</f>
        <v>Ranga Devanandam</v>
      </c>
      <c r="E6" s="166" t="str">
        <f>K!O15</f>
        <v>Senior Assistant</v>
      </c>
      <c r="F6" s="165">
        <f>K!AN15</f>
        <v>6000</v>
      </c>
      <c r="G6" s="165">
        <f>K!AO15</f>
      </c>
      <c r="H6" s="165">
        <f>IF(D6="","",SUM(F6:G6))</f>
        <v>6000</v>
      </c>
      <c r="I6" s="165"/>
      <c r="L6" s="194">
        <v>1</v>
      </c>
    </row>
    <row r="7" spans="1:12" ht="29.25" customHeight="1">
      <c r="A7" s="165">
        <f aca="true" t="shared" si="0" ref="A7:A25">IF(D7="","",L7)</f>
        <v>2</v>
      </c>
      <c r="B7" s="165">
        <f>K!X16</f>
      </c>
      <c r="C7" s="165">
        <f>K!W16</f>
      </c>
      <c r="D7" s="166" t="str">
        <f>K!K16</f>
        <v>Second Emp</v>
      </c>
      <c r="E7" s="166" t="str">
        <f>K!O16</f>
        <v>School Assistant (Maths)</v>
      </c>
      <c r="F7" s="165">
        <f>K!AN16</f>
      </c>
      <c r="G7" s="165">
        <f>K!AO16</f>
      </c>
      <c r="H7" s="165">
        <f aca="true" t="shared" si="1" ref="H7:H25">IF(D7="","",SUM(F7:G7))</f>
        <v>0</v>
      </c>
      <c r="I7" s="165"/>
      <c r="L7" s="194">
        <v>2</v>
      </c>
    </row>
    <row r="8" spans="1:12" ht="29.25" customHeight="1">
      <c r="A8" s="165">
        <f t="shared" si="0"/>
        <v>3</v>
      </c>
      <c r="B8" s="165">
        <f>K!X17</f>
      </c>
      <c r="C8" s="165">
        <f>K!W17</f>
      </c>
      <c r="D8" s="166" t="str">
        <f>K!K17</f>
        <v>Third Emp</v>
      </c>
      <c r="E8" s="166" t="str">
        <f>K!O17</f>
        <v>School Assistant (English)</v>
      </c>
      <c r="F8" s="165">
        <f>K!AN17</f>
      </c>
      <c r="G8" s="165">
        <f>K!AO17</f>
      </c>
      <c r="H8" s="165">
        <f t="shared" si="1"/>
        <v>0</v>
      </c>
      <c r="I8" s="165"/>
      <c r="L8" s="194">
        <v>3</v>
      </c>
    </row>
    <row r="9" spans="1:12" ht="29.25" customHeight="1">
      <c r="A9" s="165">
        <f t="shared" si="0"/>
        <v>4</v>
      </c>
      <c r="B9" s="165">
        <f>K!X18</f>
      </c>
      <c r="C9" s="165">
        <f>K!W18</f>
      </c>
      <c r="D9" s="166" t="str">
        <f>K!K18</f>
        <v>Fourth Emp</v>
      </c>
      <c r="E9" s="166" t="str">
        <f>K!O18</f>
        <v>School Assistant (Phy. Sc.)</v>
      </c>
      <c r="F9" s="165">
        <f>K!AN18</f>
      </c>
      <c r="G9" s="165">
        <f>K!AO18</f>
      </c>
      <c r="H9" s="165">
        <f t="shared" si="1"/>
        <v>0</v>
      </c>
      <c r="I9" s="165"/>
      <c r="L9" s="194">
        <v>4</v>
      </c>
    </row>
    <row r="10" spans="1:12" ht="29.25" customHeight="1">
      <c r="A10" s="165">
        <f t="shared" si="0"/>
        <v>5</v>
      </c>
      <c r="B10" s="165">
        <f>K!X19</f>
      </c>
      <c r="C10" s="165">
        <f>K!W19</f>
      </c>
      <c r="D10" s="166" t="str">
        <f>K!K19</f>
        <v>Fifth Emp</v>
      </c>
      <c r="E10" s="166" t="str">
        <f>K!O19</f>
        <v>School Assistant (Bio. Sc.)</v>
      </c>
      <c r="F10" s="165">
        <f>K!AN19</f>
      </c>
      <c r="G10" s="165">
        <f>K!AO19</f>
      </c>
      <c r="H10" s="165">
        <f t="shared" si="1"/>
        <v>0</v>
      </c>
      <c r="I10" s="165"/>
      <c r="L10" s="194">
        <v>5</v>
      </c>
    </row>
    <row r="11" spans="1:12" ht="29.25" customHeight="1">
      <c r="A11" s="165">
        <f t="shared" si="0"/>
        <v>6</v>
      </c>
      <c r="B11" s="165">
        <f>K!X20</f>
      </c>
      <c r="C11" s="165">
        <f>K!W20</f>
      </c>
      <c r="D11" s="166" t="str">
        <f>K!K20</f>
        <v>Sixth Emp</v>
      </c>
      <c r="E11" s="166" t="str">
        <f>K!O20</f>
        <v>School Assistant (Soc. Stu.)</v>
      </c>
      <c r="F11" s="165">
        <f>K!AN20</f>
      </c>
      <c r="G11" s="165">
        <f>K!AO20</f>
      </c>
      <c r="H11" s="165">
        <f t="shared" si="1"/>
        <v>0</v>
      </c>
      <c r="I11" s="165"/>
      <c r="L11" s="194">
        <v>6</v>
      </c>
    </row>
    <row r="12" spans="1:12" ht="29.25" customHeight="1">
      <c r="A12" s="165">
        <f t="shared" si="0"/>
        <v>7</v>
      </c>
      <c r="B12" s="165">
        <f>K!X21</f>
      </c>
      <c r="C12" s="165">
        <f>K!W21</f>
      </c>
      <c r="D12" s="166" t="str">
        <f>K!K21</f>
        <v>Seventh Emp</v>
      </c>
      <c r="E12" s="166" t="str">
        <f>K!O21</f>
        <v>School Assistant (Telugu)</v>
      </c>
      <c r="F12" s="165">
        <f>K!AN21</f>
      </c>
      <c r="G12" s="165">
        <f>K!AO21</f>
      </c>
      <c r="H12" s="165">
        <f t="shared" si="1"/>
        <v>0</v>
      </c>
      <c r="I12" s="165"/>
      <c r="L12" s="194">
        <v>7</v>
      </c>
    </row>
    <row r="13" spans="1:12" ht="29.25" customHeight="1">
      <c r="A13" s="165">
        <f t="shared" si="0"/>
        <v>8</v>
      </c>
      <c r="B13" s="165">
        <f>K!X22</f>
      </c>
      <c r="C13" s="165">
        <f>K!W22</f>
      </c>
      <c r="D13" s="166" t="str">
        <f>K!K22</f>
        <v>Eighth Emp</v>
      </c>
      <c r="E13" s="166" t="str">
        <f>K!O22</f>
        <v>School Assistant (Hindi)</v>
      </c>
      <c r="F13" s="165">
        <f>K!AN22</f>
      </c>
      <c r="G13" s="165">
        <f>K!AO22</f>
      </c>
      <c r="H13" s="165">
        <f t="shared" si="1"/>
        <v>0</v>
      </c>
      <c r="I13" s="165"/>
      <c r="L13" s="194">
        <v>8</v>
      </c>
    </row>
    <row r="14" spans="1:12" ht="29.25" customHeight="1">
      <c r="A14" s="165">
        <f t="shared" si="0"/>
        <v>9</v>
      </c>
      <c r="B14" s="165">
        <f>K!X23</f>
      </c>
      <c r="C14" s="165">
        <f>K!W23</f>
      </c>
      <c r="D14" s="166" t="str">
        <f>K!K23</f>
        <v>Ninth Emp</v>
      </c>
      <c r="E14" s="166" t="str">
        <f>K!O23</f>
        <v>School Assistant (Urdu)</v>
      </c>
      <c r="F14" s="165">
        <f>K!AN23</f>
      </c>
      <c r="G14" s="165">
        <f>K!AO23</f>
      </c>
      <c r="H14" s="165">
        <f t="shared" si="1"/>
        <v>0</v>
      </c>
      <c r="I14" s="165"/>
      <c r="L14" s="194">
        <v>9</v>
      </c>
    </row>
    <row r="15" spans="1:12" ht="29.25" customHeight="1">
      <c r="A15" s="165">
        <f t="shared" si="0"/>
        <v>10</v>
      </c>
      <c r="B15" s="165">
        <f>K!X24</f>
      </c>
      <c r="C15" s="165">
        <f>K!W24</f>
      </c>
      <c r="D15" s="166" t="str">
        <f>K!K24</f>
        <v>Tenth Emp</v>
      </c>
      <c r="E15" s="166" t="str">
        <f>K!O24</f>
        <v>School Assistant (Phy. Edn.)</v>
      </c>
      <c r="F15" s="165">
        <f>K!AN24</f>
      </c>
      <c r="G15" s="165">
        <f>K!AO24</f>
      </c>
      <c r="H15" s="165">
        <f t="shared" si="1"/>
        <v>0</v>
      </c>
      <c r="I15" s="165"/>
      <c r="L15" s="194">
        <v>10</v>
      </c>
    </row>
    <row r="16" spans="1:12" ht="29.25" customHeight="1">
      <c r="A16" s="165">
        <f t="shared" si="0"/>
        <v>11</v>
      </c>
      <c r="B16" s="165">
        <f>K!X25</f>
      </c>
      <c r="C16" s="165">
        <f>K!W25</f>
      </c>
      <c r="D16" s="166" t="str">
        <f>K!K25</f>
        <v>Eleventh Emp</v>
      </c>
      <c r="E16" s="166" t="str">
        <f>K!O25</f>
        <v>Language Pandit (Telugu)</v>
      </c>
      <c r="F16" s="165">
        <f>K!AN25</f>
      </c>
      <c r="G16" s="165">
        <f>K!AO25</f>
      </c>
      <c r="H16" s="165">
        <f t="shared" si="1"/>
        <v>0</v>
      </c>
      <c r="I16" s="165"/>
      <c r="L16" s="194">
        <v>11</v>
      </c>
    </row>
    <row r="17" spans="1:12" ht="29.25" customHeight="1">
      <c r="A17" s="165">
        <f t="shared" si="0"/>
        <v>12</v>
      </c>
      <c r="B17" s="165">
        <f>K!X26</f>
      </c>
      <c r="C17" s="165">
        <f>K!W26</f>
      </c>
      <c r="D17" s="166" t="str">
        <f>K!K26</f>
        <v>Twelth Emp</v>
      </c>
      <c r="E17" s="166" t="str">
        <f>K!O26</f>
        <v>Language Pandit (Hindi)</v>
      </c>
      <c r="F17" s="165">
        <f>K!AN26</f>
      </c>
      <c r="G17" s="165">
        <f>K!AO26</f>
      </c>
      <c r="H17" s="165">
        <f t="shared" si="1"/>
        <v>0</v>
      </c>
      <c r="I17" s="165"/>
      <c r="L17" s="194">
        <v>12</v>
      </c>
    </row>
    <row r="18" spans="1:12" ht="29.25" customHeight="1">
      <c r="A18" s="165">
        <f t="shared" si="0"/>
        <v>13</v>
      </c>
      <c r="B18" s="165">
        <f>K!X27</f>
      </c>
      <c r="C18" s="165">
        <f>K!W27</f>
      </c>
      <c r="D18" s="166" t="str">
        <f>K!K27</f>
        <v>Thirteenth Emp</v>
      </c>
      <c r="E18" s="166" t="str">
        <f>K!O27</f>
        <v>Language Pandit (Urdu)</v>
      </c>
      <c r="F18" s="165">
        <f>K!AN27</f>
      </c>
      <c r="G18" s="165">
        <f>K!AO27</f>
      </c>
      <c r="H18" s="165">
        <f t="shared" si="1"/>
        <v>0</v>
      </c>
      <c r="I18" s="165"/>
      <c r="L18" s="194">
        <v>13</v>
      </c>
    </row>
    <row r="19" spans="1:12" ht="29.25" customHeight="1">
      <c r="A19" s="165">
        <f t="shared" si="0"/>
        <v>14</v>
      </c>
      <c r="B19" s="165">
        <f>K!X28</f>
      </c>
      <c r="C19" s="165">
        <f>K!W28</f>
      </c>
      <c r="D19" s="166" t="str">
        <f>K!K28</f>
        <v>Fourteenth Emp</v>
      </c>
      <c r="E19" s="166" t="str">
        <f>K!O28</f>
        <v>Language Pandit (Sanskrit)</v>
      </c>
      <c r="F19" s="165">
        <f>K!AN28</f>
      </c>
      <c r="G19" s="165">
        <f>K!AO28</f>
      </c>
      <c r="H19" s="165">
        <f t="shared" si="1"/>
        <v>0</v>
      </c>
      <c r="I19" s="165"/>
      <c r="L19" s="194">
        <v>14</v>
      </c>
    </row>
    <row r="20" spans="1:12" ht="29.25" customHeight="1">
      <c r="A20" s="165">
        <f t="shared" si="0"/>
        <v>15</v>
      </c>
      <c r="B20" s="165">
        <f>K!X29</f>
      </c>
      <c r="C20" s="165">
        <f>K!W29</f>
      </c>
      <c r="D20" s="166" t="str">
        <f>K!K29</f>
        <v>Fifteenth Emp</v>
      </c>
      <c r="E20" s="166" t="str">
        <f>K!O29</f>
        <v>Language Pandit (Tamil)</v>
      </c>
      <c r="F20" s="165">
        <f>K!AN29</f>
      </c>
      <c r="G20" s="165">
        <f>K!AO29</f>
      </c>
      <c r="H20" s="165">
        <f t="shared" si="1"/>
        <v>0</v>
      </c>
      <c r="I20" s="165"/>
      <c r="L20" s="194">
        <v>15</v>
      </c>
    </row>
    <row r="21" spans="1:12" ht="29.25" customHeight="1">
      <c r="A21" s="165">
        <f t="shared" si="0"/>
        <v>16</v>
      </c>
      <c r="B21" s="165">
        <f>K!X30</f>
      </c>
      <c r="C21" s="165">
        <f>K!W30</f>
      </c>
      <c r="D21" s="166" t="str">
        <f>K!K30</f>
        <v>Sixteenth Emp</v>
      </c>
      <c r="E21" s="166" t="str">
        <f>K!O30</f>
        <v>Physical Education Teacher</v>
      </c>
      <c r="F21" s="165">
        <f>K!AN30</f>
      </c>
      <c r="G21" s="165">
        <f>K!AO30</f>
      </c>
      <c r="H21" s="165">
        <f t="shared" si="1"/>
        <v>0</v>
      </c>
      <c r="I21" s="165"/>
      <c r="L21" s="194">
        <v>16</v>
      </c>
    </row>
    <row r="22" spans="1:12" ht="29.25" customHeight="1">
      <c r="A22" s="165">
        <f t="shared" si="0"/>
        <v>17</v>
      </c>
      <c r="B22" s="165">
        <f>K!X31</f>
      </c>
      <c r="C22" s="165">
        <f>K!W31</f>
      </c>
      <c r="D22" s="166" t="str">
        <f>K!K31</f>
        <v>Seventeenth Emp</v>
      </c>
      <c r="E22" s="166" t="str">
        <f>K!O31</f>
        <v>Junior Assistant</v>
      </c>
      <c r="F22" s="165">
        <f>K!AN31</f>
      </c>
      <c r="G22" s="165">
        <f>K!AO31</f>
      </c>
      <c r="H22" s="165">
        <f t="shared" si="1"/>
        <v>0</v>
      </c>
      <c r="I22" s="165"/>
      <c r="L22" s="194">
        <v>17</v>
      </c>
    </row>
    <row r="23" spans="1:12" ht="29.25" customHeight="1">
      <c r="A23" s="165">
        <f t="shared" si="0"/>
        <v>18</v>
      </c>
      <c r="B23" s="165">
        <f>K!X32</f>
      </c>
      <c r="C23" s="165">
        <f>K!W32</f>
      </c>
      <c r="D23" s="166" t="str">
        <f>K!K32</f>
        <v>Eighteenth Emp</v>
      </c>
      <c r="E23" s="166" t="str">
        <f>K!O32</f>
        <v>Record Assistant</v>
      </c>
      <c r="F23" s="165">
        <f>K!AN32</f>
      </c>
      <c r="G23" s="165">
        <f>K!AO32</f>
      </c>
      <c r="H23" s="165">
        <f t="shared" si="1"/>
        <v>0</v>
      </c>
      <c r="I23" s="165"/>
      <c r="L23" s="194">
        <v>18</v>
      </c>
    </row>
    <row r="24" spans="1:12" ht="29.25" customHeight="1">
      <c r="A24" s="165">
        <f t="shared" si="0"/>
        <v>19</v>
      </c>
      <c r="B24" s="165">
        <f>K!X33</f>
      </c>
      <c r="C24" s="165">
        <f>K!W33</f>
      </c>
      <c r="D24" s="166" t="str">
        <f>K!K33</f>
        <v>Nineteenth Emp</v>
      </c>
      <c r="E24" s="166" t="str">
        <f>K!O33</f>
        <v>Office Subordinate</v>
      </c>
      <c r="F24" s="165">
        <f>K!AN33</f>
      </c>
      <c r="G24" s="165">
        <f>K!AO33</f>
      </c>
      <c r="H24" s="165">
        <f t="shared" si="1"/>
        <v>0</v>
      </c>
      <c r="I24" s="165"/>
      <c r="L24" s="194">
        <v>19</v>
      </c>
    </row>
    <row r="25" spans="1:12" ht="29.25" customHeight="1">
      <c r="A25" s="165">
        <f t="shared" si="0"/>
        <v>20</v>
      </c>
      <c r="B25" s="165" t="str">
        <f>K!X34</f>
        <v>45216/Edn</v>
      </c>
      <c r="C25" s="165">
        <f>K!W34</f>
        <v>2323571</v>
      </c>
      <c r="D25" s="166" t="str">
        <f>K!K34</f>
        <v>Twentyeth Emp</v>
      </c>
      <c r="E25" s="166" t="str">
        <f>K!O34</f>
        <v>Office Subordinate</v>
      </c>
      <c r="F25" s="165">
        <f>K!AN34</f>
        <v>1000</v>
      </c>
      <c r="G25" s="165">
        <f>K!AO34</f>
      </c>
      <c r="H25" s="165">
        <f t="shared" si="1"/>
        <v>1000</v>
      </c>
      <c r="I25" s="165"/>
      <c r="L25" s="194">
        <v>20</v>
      </c>
    </row>
    <row r="26" spans="1:12" s="195" customFormat="1" ht="37.5" customHeight="1">
      <c r="A26" s="487" t="s">
        <v>459</v>
      </c>
      <c r="B26" s="487"/>
      <c r="C26" s="487"/>
      <c r="D26" s="487"/>
      <c r="E26" s="168"/>
      <c r="F26" s="168">
        <f>SUM(F6:F25)</f>
        <v>7000</v>
      </c>
      <c r="G26" s="168">
        <f>SUM(G6:G25)</f>
        <v>0</v>
      </c>
      <c r="H26" s="168">
        <f>SUM(H6:H25)</f>
        <v>7000</v>
      </c>
      <c r="I26" s="168"/>
      <c r="L26" s="196"/>
    </row>
    <row r="28" spans="1:12" s="195" customFormat="1" ht="15.75" customHeight="1">
      <c r="A28" s="170"/>
      <c r="B28" s="484" t="str">
        <f>CONCATENATE("Rs. ",H26," /-")</f>
        <v>Rs. 7000 /-</v>
      </c>
      <c r="C28" s="484"/>
      <c r="D28" s="484"/>
      <c r="E28" s="170"/>
      <c r="F28" s="170"/>
      <c r="G28" s="170"/>
      <c r="H28" s="170"/>
      <c r="I28" s="170"/>
      <c r="L28" s="196"/>
    </row>
    <row r="29" spans="1:12" s="195" customFormat="1" ht="15.75" customHeight="1">
      <c r="A29" s="170"/>
      <c r="B29" s="484" t="str">
        <f>R!B100</f>
        <v>(Rupees   Seven Thousand   and  Zero Only) </v>
      </c>
      <c r="C29" s="484"/>
      <c r="D29" s="484"/>
      <c r="E29" s="484"/>
      <c r="F29" s="484"/>
      <c r="G29" s="484"/>
      <c r="H29" s="484"/>
      <c r="I29" s="484"/>
      <c r="L29" s="196"/>
    </row>
    <row r="30" spans="5:8" ht="12.75">
      <c r="E30" s="486"/>
      <c r="F30" s="486"/>
      <c r="G30" s="486"/>
      <c r="H30" s="486"/>
    </row>
    <row r="31" spans="1:5" ht="12.75" customHeight="1">
      <c r="A31" s="486" t="s">
        <v>462</v>
      </c>
      <c r="B31" s="486"/>
      <c r="C31" s="486"/>
      <c r="D31" s="486"/>
      <c r="E31" s="486"/>
    </row>
    <row r="32" ht="12.75">
      <c r="H32" s="160" t="s">
        <v>607</v>
      </c>
    </row>
    <row r="33" ht="12.75">
      <c r="I33" s="161"/>
    </row>
    <row r="34" ht="12.75">
      <c r="I34" s="161"/>
    </row>
  </sheetData>
  <sheetProtection password="F888" sheet="1"/>
  <mergeCells count="10">
    <mergeCell ref="A31:E31"/>
    <mergeCell ref="E30:H30"/>
    <mergeCell ref="A26:D26"/>
    <mergeCell ref="E2:F2"/>
    <mergeCell ref="B28:D28"/>
    <mergeCell ref="B29:I29"/>
    <mergeCell ref="K1:K4"/>
    <mergeCell ref="A1:I1"/>
    <mergeCell ref="A2:D2"/>
    <mergeCell ref="G2:I3"/>
  </mergeCells>
  <hyperlinks>
    <hyperlink ref="K1:K4" location="REPORTS!A1" display="BACK TO REPORTS"/>
  </hyperlinks>
  <printOptions horizontalCentered="1"/>
  <pageMargins left="0.5" right="0.5" top="0.5" bottom="0.5" header="0.5" footer="0.5"/>
  <pageSetup horizontalDpi="120" verticalDpi="120" orientation="portrait" paperSize="9" scale="90" r:id="rId1"/>
</worksheet>
</file>

<file path=xl/worksheets/sheet9.xml><?xml version="1.0" encoding="utf-8"?>
<worksheet xmlns="http://schemas.openxmlformats.org/spreadsheetml/2006/main" xmlns:r="http://schemas.openxmlformats.org/officeDocument/2006/relationships">
  <dimension ref="A1:L34"/>
  <sheetViews>
    <sheetView view="pageBreakPreview" zoomScaleNormal="80" zoomScaleSheetLayoutView="100" zoomScalePageLayoutView="0" workbookViewId="0" topLeftCell="A19">
      <selection activeCell="D23" sqref="D23"/>
    </sheetView>
  </sheetViews>
  <sheetFormatPr defaultColWidth="9.140625" defaultRowHeight="12.75"/>
  <cols>
    <col min="1" max="1" width="4.8515625" style="160" customWidth="1"/>
    <col min="2" max="2" width="14.7109375" style="161" customWidth="1"/>
    <col min="3" max="3" width="11.00390625" style="161" customWidth="1"/>
    <col min="4" max="4" width="20.421875" style="174" customWidth="1"/>
    <col min="5" max="5" width="17.8515625" style="160" customWidth="1"/>
    <col min="6" max="7" width="8.7109375" style="160" customWidth="1"/>
    <col min="8" max="8" width="8.8515625" style="160" customWidth="1"/>
    <col min="9" max="9" width="9.421875" style="160" customWidth="1"/>
    <col min="10" max="10" width="0" style="39" hidden="1" customWidth="1"/>
    <col min="11" max="11" width="15.8515625" style="39" customWidth="1"/>
    <col min="12" max="12" width="2.140625" style="147" hidden="1" customWidth="1"/>
    <col min="13" max="16384" width="9.140625" style="39" customWidth="1"/>
  </cols>
  <sheetData>
    <row r="1" spans="1:11" ht="32.25" customHeight="1">
      <c r="A1" s="483" t="s">
        <v>460</v>
      </c>
      <c r="B1" s="483"/>
      <c r="C1" s="483"/>
      <c r="D1" s="483"/>
      <c r="E1" s="483"/>
      <c r="F1" s="483"/>
      <c r="G1" s="483"/>
      <c r="H1" s="483"/>
      <c r="I1" s="483"/>
      <c r="K1" s="489" t="s">
        <v>565</v>
      </c>
    </row>
    <row r="2" spans="1:12" s="40" customFormat="1" ht="20.25" customHeight="1">
      <c r="A2" s="484" t="str">
        <f>CONCATENATE("For the Month of ",K!K4)</f>
        <v>For the Month of SEPTEMBER - 2010</v>
      </c>
      <c r="B2" s="484"/>
      <c r="C2" s="484"/>
      <c r="D2" s="484"/>
      <c r="E2" s="488" t="s">
        <v>461</v>
      </c>
      <c r="F2" s="488"/>
      <c r="G2" s="485" t="str">
        <f>K!I1</f>
        <v>GPS Sarala Devi Huts</v>
      </c>
      <c r="H2" s="485"/>
      <c r="I2" s="485"/>
      <c r="K2" s="489"/>
      <c r="L2" s="148"/>
    </row>
    <row r="3" spans="1:12" s="40" customFormat="1" ht="20.25" customHeight="1">
      <c r="A3" s="170"/>
      <c r="B3" s="159"/>
      <c r="C3" s="159"/>
      <c r="D3" s="162"/>
      <c r="E3" s="172"/>
      <c r="F3" s="172"/>
      <c r="G3" s="485"/>
      <c r="H3" s="485"/>
      <c r="I3" s="485"/>
      <c r="K3" s="489"/>
      <c r="L3" s="148"/>
    </row>
    <row r="4" ht="9.75" customHeight="1"/>
    <row r="5" spans="1:9" ht="38.25" customHeight="1">
      <c r="A5" s="165" t="s">
        <v>60</v>
      </c>
      <c r="B5" s="165" t="s">
        <v>83</v>
      </c>
      <c r="C5" s="165" t="s">
        <v>344</v>
      </c>
      <c r="D5" s="166" t="s">
        <v>458</v>
      </c>
      <c r="E5" s="165" t="s">
        <v>0</v>
      </c>
      <c r="F5" s="165" t="s">
        <v>84</v>
      </c>
      <c r="G5" s="165" t="s">
        <v>85</v>
      </c>
      <c r="H5" s="165" t="s">
        <v>26</v>
      </c>
      <c r="I5" s="165" t="s">
        <v>32</v>
      </c>
    </row>
    <row r="6" spans="1:12" ht="29.25" customHeight="1">
      <c r="A6" s="165">
        <f>IF(D6="","",L6)</f>
        <v>1</v>
      </c>
      <c r="B6" s="165" t="str">
        <f>K!X15</f>
        <v>45216/Edn</v>
      </c>
      <c r="C6" s="165">
        <f>K!W15</f>
        <v>2323571</v>
      </c>
      <c r="D6" s="166" t="str">
        <f>K!K15</f>
        <v>Ranga Devanandam</v>
      </c>
      <c r="E6" s="166" t="str">
        <f>K!O15</f>
        <v>Senior Assistant</v>
      </c>
      <c r="F6" s="165">
        <f>K!AN15</f>
        <v>6000</v>
      </c>
      <c r="G6" s="165">
        <f>K!AO15</f>
      </c>
      <c r="H6" s="165">
        <f>IF(D6="","",SUM(F6:G6))</f>
        <v>6000</v>
      </c>
      <c r="I6" s="165"/>
      <c r="L6" s="147">
        <v>1</v>
      </c>
    </row>
    <row r="7" spans="1:12" ht="29.25" customHeight="1">
      <c r="A7" s="165">
        <f aca="true" t="shared" si="0" ref="A7:A25">IF(D7="","",L7)</f>
        <v>2</v>
      </c>
      <c r="B7" s="165">
        <f>K!X16</f>
      </c>
      <c r="C7" s="165">
        <f>K!W16</f>
      </c>
      <c r="D7" s="166" t="str">
        <f>K!K16</f>
        <v>Second Emp</v>
      </c>
      <c r="E7" s="166" t="str">
        <f>K!O16</f>
        <v>School Assistant (Maths)</v>
      </c>
      <c r="F7" s="165">
        <f>K!AN16</f>
      </c>
      <c r="G7" s="165">
        <f>K!AO16</f>
      </c>
      <c r="H7" s="165">
        <f aca="true" t="shared" si="1" ref="H7:H25">IF(D7="","",SUM(F7:G7))</f>
        <v>0</v>
      </c>
      <c r="I7" s="165"/>
      <c r="L7" s="147">
        <v>2</v>
      </c>
    </row>
    <row r="8" spans="1:12" ht="29.25" customHeight="1">
      <c r="A8" s="165">
        <f t="shared" si="0"/>
        <v>3</v>
      </c>
      <c r="B8" s="165">
        <f>K!X17</f>
      </c>
      <c r="C8" s="165">
        <f>K!W17</f>
      </c>
      <c r="D8" s="166" t="str">
        <f>K!K17</f>
        <v>Third Emp</v>
      </c>
      <c r="E8" s="166" t="str">
        <f>K!O17</f>
        <v>School Assistant (English)</v>
      </c>
      <c r="F8" s="165">
        <f>K!AN17</f>
      </c>
      <c r="G8" s="165">
        <f>K!AO17</f>
      </c>
      <c r="H8" s="165">
        <f t="shared" si="1"/>
        <v>0</v>
      </c>
      <c r="I8" s="165"/>
      <c r="L8" s="147">
        <v>3</v>
      </c>
    </row>
    <row r="9" spans="1:12" ht="29.25" customHeight="1">
      <c r="A9" s="165">
        <f t="shared" si="0"/>
        <v>4</v>
      </c>
      <c r="B9" s="165">
        <f>K!X18</f>
      </c>
      <c r="C9" s="165">
        <f>K!W18</f>
      </c>
      <c r="D9" s="166" t="str">
        <f>K!K18</f>
        <v>Fourth Emp</v>
      </c>
      <c r="E9" s="166" t="str">
        <f>K!O18</f>
        <v>School Assistant (Phy. Sc.)</v>
      </c>
      <c r="F9" s="165">
        <f>K!AN18</f>
      </c>
      <c r="G9" s="165">
        <f>K!AO18</f>
      </c>
      <c r="H9" s="165">
        <f t="shared" si="1"/>
        <v>0</v>
      </c>
      <c r="I9" s="165"/>
      <c r="L9" s="147">
        <v>4</v>
      </c>
    </row>
    <row r="10" spans="1:12" ht="29.25" customHeight="1">
      <c r="A10" s="165">
        <f t="shared" si="0"/>
        <v>5</v>
      </c>
      <c r="B10" s="165">
        <f>K!X19</f>
      </c>
      <c r="C10" s="165">
        <f>K!W19</f>
      </c>
      <c r="D10" s="166" t="str">
        <f>K!K19</f>
        <v>Fifth Emp</v>
      </c>
      <c r="E10" s="166" t="str">
        <f>K!O19</f>
        <v>School Assistant (Bio. Sc.)</v>
      </c>
      <c r="F10" s="165">
        <f>K!AN19</f>
      </c>
      <c r="G10" s="165">
        <f>K!AO19</f>
      </c>
      <c r="H10" s="165">
        <f t="shared" si="1"/>
        <v>0</v>
      </c>
      <c r="I10" s="165"/>
      <c r="L10" s="147">
        <v>5</v>
      </c>
    </row>
    <row r="11" spans="1:12" ht="29.25" customHeight="1">
      <c r="A11" s="165">
        <f t="shared" si="0"/>
        <v>6</v>
      </c>
      <c r="B11" s="165">
        <f>K!X20</f>
      </c>
      <c r="C11" s="165">
        <f>K!W20</f>
      </c>
      <c r="D11" s="166" t="str">
        <f>K!K20</f>
        <v>Sixth Emp</v>
      </c>
      <c r="E11" s="166" t="str">
        <f>K!O20</f>
        <v>School Assistant (Soc. Stu.)</v>
      </c>
      <c r="F11" s="165">
        <f>K!AN20</f>
      </c>
      <c r="G11" s="165">
        <f>K!AO20</f>
      </c>
      <c r="H11" s="165">
        <f t="shared" si="1"/>
        <v>0</v>
      </c>
      <c r="I11" s="165"/>
      <c r="L11" s="147">
        <v>6</v>
      </c>
    </row>
    <row r="12" spans="1:12" ht="29.25" customHeight="1">
      <c r="A12" s="165">
        <f t="shared" si="0"/>
        <v>7</v>
      </c>
      <c r="B12" s="165">
        <f>K!X21</f>
      </c>
      <c r="C12" s="165">
        <f>K!W21</f>
      </c>
      <c r="D12" s="166" t="str">
        <f>K!K21</f>
        <v>Seventh Emp</v>
      </c>
      <c r="E12" s="166" t="str">
        <f>K!O21</f>
        <v>School Assistant (Telugu)</v>
      </c>
      <c r="F12" s="165">
        <f>K!AN21</f>
      </c>
      <c r="G12" s="165">
        <f>K!AO21</f>
      </c>
      <c r="H12" s="165">
        <f t="shared" si="1"/>
        <v>0</v>
      </c>
      <c r="I12" s="165"/>
      <c r="L12" s="147">
        <v>7</v>
      </c>
    </row>
    <row r="13" spans="1:12" ht="29.25" customHeight="1">
      <c r="A13" s="165">
        <f t="shared" si="0"/>
        <v>8</v>
      </c>
      <c r="B13" s="165">
        <f>K!X22</f>
      </c>
      <c r="C13" s="165">
        <f>K!W22</f>
      </c>
      <c r="D13" s="166" t="str">
        <f>K!K22</f>
        <v>Eighth Emp</v>
      </c>
      <c r="E13" s="166" t="str">
        <f>K!O22</f>
        <v>School Assistant (Hindi)</v>
      </c>
      <c r="F13" s="165">
        <f>K!AN22</f>
      </c>
      <c r="G13" s="165">
        <f>K!AO22</f>
      </c>
      <c r="H13" s="165">
        <f t="shared" si="1"/>
        <v>0</v>
      </c>
      <c r="I13" s="165"/>
      <c r="L13" s="147">
        <v>8</v>
      </c>
    </row>
    <row r="14" spans="1:12" ht="29.25" customHeight="1">
      <c r="A14" s="165">
        <f t="shared" si="0"/>
        <v>9</v>
      </c>
      <c r="B14" s="165">
        <f>K!X23</f>
      </c>
      <c r="C14" s="165">
        <f>K!W23</f>
      </c>
      <c r="D14" s="166" t="str">
        <f>K!K23</f>
        <v>Ninth Emp</v>
      </c>
      <c r="E14" s="166" t="str">
        <f>K!O23</f>
        <v>School Assistant (Urdu)</v>
      </c>
      <c r="F14" s="165">
        <f>K!AN23</f>
      </c>
      <c r="G14" s="165">
        <f>K!AO23</f>
      </c>
      <c r="H14" s="165">
        <f t="shared" si="1"/>
        <v>0</v>
      </c>
      <c r="I14" s="165"/>
      <c r="L14" s="147">
        <v>9</v>
      </c>
    </row>
    <row r="15" spans="1:12" ht="29.25" customHeight="1">
      <c r="A15" s="165">
        <f t="shared" si="0"/>
        <v>10</v>
      </c>
      <c r="B15" s="165">
        <f>K!X24</f>
      </c>
      <c r="C15" s="165">
        <f>K!W24</f>
      </c>
      <c r="D15" s="166" t="str">
        <f>K!K24</f>
        <v>Tenth Emp</v>
      </c>
      <c r="E15" s="166" t="str">
        <f>K!O24</f>
        <v>School Assistant (Phy. Edn.)</v>
      </c>
      <c r="F15" s="165">
        <f>K!AN24</f>
      </c>
      <c r="G15" s="165">
        <f>K!AO24</f>
      </c>
      <c r="H15" s="165">
        <f t="shared" si="1"/>
        <v>0</v>
      </c>
      <c r="I15" s="165"/>
      <c r="L15" s="147">
        <v>10</v>
      </c>
    </row>
    <row r="16" spans="1:12" ht="29.25" customHeight="1">
      <c r="A16" s="165">
        <f t="shared" si="0"/>
        <v>11</v>
      </c>
      <c r="B16" s="165">
        <f>K!X25</f>
      </c>
      <c r="C16" s="165">
        <f>K!W25</f>
      </c>
      <c r="D16" s="166" t="str">
        <f>K!K25</f>
        <v>Eleventh Emp</v>
      </c>
      <c r="E16" s="166" t="str">
        <f>K!O25</f>
        <v>Language Pandit (Telugu)</v>
      </c>
      <c r="F16" s="165">
        <f>K!AN25</f>
      </c>
      <c r="G16" s="165">
        <f>K!AO25</f>
      </c>
      <c r="H16" s="165">
        <f t="shared" si="1"/>
        <v>0</v>
      </c>
      <c r="I16" s="165"/>
      <c r="L16" s="147">
        <v>11</v>
      </c>
    </row>
    <row r="17" spans="1:12" ht="29.25" customHeight="1">
      <c r="A17" s="165">
        <f t="shared" si="0"/>
        <v>12</v>
      </c>
      <c r="B17" s="165">
        <f>K!X26</f>
      </c>
      <c r="C17" s="165">
        <f>K!W26</f>
      </c>
      <c r="D17" s="166" t="str">
        <f>K!K26</f>
        <v>Twelth Emp</v>
      </c>
      <c r="E17" s="166" t="str">
        <f>K!O26</f>
        <v>Language Pandit (Hindi)</v>
      </c>
      <c r="F17" s="165">
        <f>K!AN26</f>
      </c>
      <c r="G17" s="165">
        <f>K!AO26</f>
      </c>
      <c r="H17" s="165">
        <f t="shared" si="1"/>
        <v>0</v>
      </c>
      <c r="I17" s="165"/>
      <c r="L17" s="147">
        <v>12</v>
      </c>
    </row>
    <row r="18" spans="1:12" ht="29.25" customHeight="1">
      <c r="A18" s="165">
        <f t="shared" si="0"/>
        <v>13</v>
      </c>
      <c r="B18" s="165">
        <f>K!X27</f>
      </c>
      <c r="C18" s="165">
        <f>K!W27</f>
      </c>
      <c r="D18" s="166" t="str">
        <f>K!K27</f>
        <v>Thirteenth Emp</v>
      </c>
      <c r="E18" s="166" t="str">
        <f>K!O27</f>
        <v>Language Pandit (Urdu)</v>
      </c>
      <c r="F18" s="165">
        <f>K!AN27</f>
      </c>
      <c r="G18" s="165">
        <f>K!AO27</f>
      </c>
      <c r="H18" s="165">
        <f t="shared" si="1"/>
        <v>0</v>
      </c>
      <c r="I18" s="165"/>
      <c r="L18" s="147">
        <v>13</v>
      </c>
    </row>
    <row r="19" spans="1:12" ht="29.25" customHeight="1">
      <c r="A19" s="165">
        <f t="shared" si="0"/>
        <v>14</v>
      </c>
      <c r="B19" s="165">
        <f>K!X28</f>
      </c>
      <c r="C19" s="165">
        <f>K!W28</f>
      </c>
      <c r="D19" s="166" t="str">
        <f>K!K28</f>
        <v>Fourteenth Emp</v>
      </c>
      <c r="E19" s="166" t="str">
        <f>K!O28</f>
        <v>Language Pandit (Sanskrit)</v>
      </c>
      <c r="F19" s="165">
        <f>K!AN28</f>
      </c>
      <c r="G19" s="165">
        <f>K!AO28</f>
      </c>
      <c r="H19" s="165">
        <f t="shared" si="1"/>
        <v>0</v>
      </c>
      <c r="I19" s="165"/>
      <c r="L19" s="147">
        <v>14</v>
      </c>
    </row>
    <row r="20" spans="1:12" ht="29.25" customHeight="1">
      <c r="A20" s="165">
        <f t="shared" si="0"/>
        <v>15</v>
      </c>
      <c r="B20" s="165">
        <f>K!X29</f>
      </c>
      <c r="C20" s="165">
        <f>K!W29</f>
      </c>
      <c r="D20" s="166" t="str">
        <f>K!K29</f>
        <v>Fifteenth Emp</v>
      </c>
      <c r="E20" s="166" t="str">
        <f>K!O29</f>
        <v>Language Pandit (Tamil)</v>
      </c>
      <c r="F20" s="165">
        <f>K!AN29</f>
      </c>
      <c r="G20" s="165">
        <f>K!AO29</f>
      </c>
      <c r="H20" s="165">
        <f t="shared" si="1"/>
        <v>0</v>
      </c>
      <c r="I20" s="165"/>
      <c r="L20" s="147">
        <v>15</v>
      </c>
    </row>
    <row r="21" spans="1:12" ht="29.25" customHeight="1">
      <c r="A21" s="165">
        <f t="shared" si="0"/>
        <v>16</v>
      </c>
      <c r="B21" s="165">
        <f>K!X30</f>
      </c>
      <c r="C21" s="165">
        <f>K!W30</f>
      </c>
      <c r="D21" s="166" t="str">
        <f>K!K30</f>
        <v>Sixteenth Emp</v>
      </c>
      <c r="E21" s="166" t="str">
        <f>K!O30</f>
        <v>Physical Education Teacher</v>
      </c>
      <c r="F21" s="165">
        <f>K!AN30</f>
      </c>
      <c r="G21" s="165">
        <f>K!AO30</f>
      </c>
      <c r="H21" s="165">
        <f t="shared" si="1"/>
        <v>0</v>
      </c>
      <c r="I21" s="165"/>
      <c r="L21" s="147">
        <v>16</v>
      </c>
    </row>
    <row r="22" spans="1:12" ht="29.25" customHeight="1">
      <c r="A22" s="165">
        <f t="shared" si="0"/>
        <v>17</v>
      </c>
      <c r="B22" s="165">
        <f>K!X31</f>
      </c>
      <c r="C22" s="165">
        <f>K!W31</f>
      </c>
      <c r="D22" s="166" t="str">
        <f>K!K31</f>
        <v>Seventeenth Emp</v>
      </c>
      <c r="E22" s="166" t="str">
        <f>K!O31</f>
        <v>Junior Assistant</v>
      </c>
      <c r="F22" s="165">
        <f>K!AN31</f>
      </c>
      <c r="G22" s="165">
        <f>K!AO31</f>
      </c>
      <c r="H22" s="165">
        <f t="shared" si="1"/>
        <v>0</v>
      </c>
      <c r="I22" s="165"/>
      <c r="L22" s="147">
        <v>17</v>
      </c>
    </row>
    <row r="23" spans="1:12" ht="29.25" customHeight="1">
      <c r="A23" s="165">
        <f t="shared" si="0"/>
        <v>18</v>
      </c>
      <c r="B23" s="165">
        <f>K!X32</f>
      </c>
      <c r="C23" s="165">
        <f>K!W32</f>
      </c>
      <c r="D23" s="166" t="str">
        <f>K!K32</f>
        <v>Eighteenth Emp</v>
      </c>
      <c r="E23" s="166" t="str">
        <f>K!O32</f>
        <v>Record Assistant</v>
      </c>
      <c r="F23" s="165">
        <f>K!AN32</f>
      </c>
      <c r="G23" s="165">
        <f>K!AO32</f>
      </c>
      <c r="H23" s="165">
        <f t="shared" si="1"/>
        <v>0</v>
      </c>
      <c r="I23" s="165"/>
      <c r="L23" s="147">
        <v>18</v>
      </c>
    </row>
    <row r="24" spans="1:12" ht="29.25" customHeight="1">
      <c r="A24" s="165">
        <f t="shared" si="0"/>
        <v>19</v>
      </c>
      <c r="B24" s="165">
        <f>K!X33</f>
      </c>
      <c r="C24" s="165">
        <f>K!W33</f>
      </c>
      <c r="D24" s="166" t="str">
        <f>K!K33</f>
        <v>Nineteenth Emp</v>
      </c>
      <c r="E24" s="166" t="str">
        <f>K!O33</f>
        <v>Office Subordinate</v>
      </c>
      <c r="F24" s="165">
        <f>K!AN33</f>
      </c>
      <c r="G24" s="165">
        <f>K!AO33</f>
      </c>
      <c r="H24" s="165">
        <f t="shared" si="1"/>
        <v>0</v>
      </c>
      <c r="I24" s="165"/>
      <c r="L24" s="147">
        <v>19</v>
      </c>
    </row>
    <row r="25" spans="1:12" ht="29.25" customHeight="1">
      <c r="A25" s="165">
        <f t="shared" si="0"/>
        <v>20</v>
      </c>
      <c r="B25" s="165" t="str">
        <f>K!X34</f>
        <v>45216/Edn</v>
      </c>
      <c r="C25" s="165">
        <f>K!W34</f>
        <v>2323571</v>
      </c>
      <c r="D25" s="166" t="str">
        <f>K!K34</f>
        <v>Twentyeth Emp</v>
      </c>
      <c r="E25" s="166" t="str">
        <f>K!O34</f>
        <v>Office Subordinate</v>
      </c>
      <c r="F25" s="165">
        <f>K!AN34</f>
        <v>1000</v>
      </c>
      <c r="G25" s="165">
        <f>K!AO34</f>
      </c>
      <c r="H25" s="165">
        <f t="shared" si="1"/>
        <v>1000</v>
      </c>
      <c r="I25" s="165"/>
      <c r="L25" s="147">
        <v>20</v>
      </c>
    </row>
    <row r="26" spans="1:12" s="40" customFormat="1" ht="37.5" customHeight="1">
      <c r="A26" s="487" t="s">
        <v>459</v>
      </c>
      <c r="B26" s="487"/>
      <c r="C26" s="487"/>
      <c r="D26" s="487"/>
      <c r="E26" s="168"/>
      <c r="F26" s="168">
        <f>SUM(F6:F25)</f>
        <v>7000</v>
      </c>
      <c r="G26" s="168">
        <f>SUM(G6:G25)</f>
        <v>0</v>
      </c>
      <c r="H26" s="168">
        <f>SUM(H6:H25)</f>
        <v>7000</v>
      </c>
      <c r="I26" s="168"/>
      <c r="L26" s="148"/>
    </row>
    <row r="28" spans="1:12" s="40" customFormat="1" ht="15.75" customHeight="1">
      <c r="A28" s="170"/>
      <c r="B28" s="484" t="str">
        <f>CONCATENATE("Rs. ",H26," /-")</f>
        <v>Rs. 7000 /-</v>
      </c>
      <c r="C28" s="484"/>
      <c r="D28" s="484"/>
      <c r="E28" s="170"/>
      <c r="F28" s="170"/>
      <c r="G28" s="170"/>
      <c r="H28" s="170"/>
      <c r="I28" s="170"/>
      <c r="L28" s="148"/>
    </row>
    <row r="29" spans="1:12" s="40" customFormat="1" ht="15.75" customHeight="1">
      <c r="A29" s="170"/>
      <c r="B29" s="484" t="str">
        <f>'R (2)'!B300</f>
        <v>(Rupees   Seven Thousand   and  Zero Only) </v>
      </c>
      <c r="C29" s="484"/>
      <c r="D29" s="484"/>
      <c r="E29" s="484"/>
      <c r="F29" s="484"/>
      <c r="G29" s="484"/>
      <c r="H29" s="484"/>
      <c r="I29" s="484"/>
      <c r="L29" s="148"/>
    </row>
    <row r="30" spans="5:8" ht="12.75">
      <c r="E30" s="486"/>
      <c r="F30" s="486"/>
      <c r="G30" s="486"/>
      <c r="H30" s="486"/>
    </row>
    <row r="31" spans="1:5" ht="12.75" customHeight="1">
      <c r="A31" s="486" t="s">
        <v>462</v>
      </c>
      <c r="B31" s="486"/>
      <c r="C31" s="486"/>
      <c r="D31" s="486"/>
      <c r="E31" s="486"/>
    </row>
    <row r="32" ht="12.75">
      <c r="H32" s="160" t="s">
        <v>607</v>
      </c>
    </row>
    <row r="33" ht="12.75">
      <c r="I33" s="161"/>
    </row>
    <row r="34" ht="12.75">
      <c r="I34" s="161"/>
    </row>
  </sheetData>
  <sheetProtection password="F888" sheet="1" objects="1" scenarios="1"/>
  <mergeCells count="10">
    <mergeCell ref="K1:K3"/>
    <mergeCell ref="A1:I1"/>
    <mergeCell ref="A2:D2"/>
    <mergeCell ref="E2:F2"/>
    <mergeCell ref="G2:I3"/>
    <mergeCell ref="B29:I29"/>
    <mergeCell ref="E30:H30"/>
    <mergeCell ref="A31:E31"/>
    <mergeCell ref="A26:D26"/>
    <mergeCell ref="B28:D28"/>
  </mergeCells>
  <hyperlinks>
    <hyperlink ref="K1:K3" location="REPORTS!A1" display="BACK TO REPORTS"/>
  </hyperlinks>
  <printOptions horizontalCentered="1"/>
  <pageMargins left="0.5" right="0.5" top="0.5" bottom="0.5" header="0.5" footer="0.5"/>
  <pageSetup horizontalDpi="120" verticalDpi="12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dc:creator>
  <cp:keywords/>
  <dc:description/>
  <cp:lastModifiedBy>admin</cp:lastModifiedBy>
  <cp:lastPrinted>2010-08-25T07:30:25Z</cp:lastPrinted>
  <dcterms:created xsi:type="dcterms:W3CDTF">2010-01-11T17:16:36Z</dcterms:created>
  <dcterms:modified xsi:type="dcterms:W3CDTF">2011-01-06T16:19:58Z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